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C:\Users\jelazaro\Desktop\SQA- Internal (No Servidor)\HFM-C.013 Edition\"/>
    </mc:Choice>
  </mc:AlternateContent>
  <xr:revisionPtr revIDLastSave="0" documentId="13_ncr:1_{075DA363-F7D4-4001-94EB-3AE5D4FA2432}" xr6:coauthVersionLast="47" xr6:coauthVersionMax="47" xr10:uidLastSave="{00000000-0000-0000-0000-000000000000}"/>
  <bookViews>
    <workbookView xWindow="-120" yWindow="-120" windowWidth="20730" windowHeight="11160" tabRatio="753" xr2:uid="{00000000-000D-0000-FFFF-FFFF00000000}"/>
  </bookViews>
  <sheets>
    <sheet name="Supplier´s Evaluation" sheetId="16" r:id="rId1"/>
    <sheet name="Instructions" sheetId="14" r:id="rId2"/>
    <sheet name="General Company Information" sheetId="11" r:id="rId3"/>
    <sheet name="Self Assessment's Results" sheetId="15" r:id="rId4"/>
    <sheet name="Self Assessment Sheet" sheetId="1" r:id="rId5"/>
    <sheet name="CAP" sheetId="7" r:id="rId6"/>
    <sheet name="Chart" sheetId="8" state="hidden" r:id="rId7"/>
  </sheets>
  <definedNames>
    <definedName name="_xlnm.Print_Area" localSheetId="2">'General Company Information'!$A$1:$I$92</definedName>
    <definedName name="_xlnm.Print_Area" localSheetId="1">Instructions!$A$1:$J$35</definedName>
    <definedName name="_xlnm.Print_Area" localSheetId="4">'Self Assessment Sheet'!$A$1:$R$590</definedName>
    <definedName name="_xlnm.Print_Area" localSheetId="3">'Self Assessment''s Results'!$B$1:$T$38</definedName>
    <definedName name="_xlnm.Print_Area" localSheetId="0">'Supplier´s Evaluation'!$A$1:$I$37</definedName>
    <definedName name="_xlnm.Print_Titles" localSheetId="4">'Self Assessment Sheet'!$10:$15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53" i="1" l="1"/>
  <c r="J556" i="1"/>
  <c r="J561" i="1"/>
  <c r="J565" i="1"/>
  <c r="J572" i="1"/>
  <c r="J573" i="1"/>
  <c r="J574" i="1"/>
  <c r="J575" i="1"/>
  <c r="J579" i="1"/>
  <c r="J581" i="1"/>
  <c r="J509" i="1"/>
  <c r="J506" i="1"/>
  <c r="J472" i="1"/>
  <c r="J421" i="1"/>
  <c r="J417" i="1"/>
  <c r="J415" i="1"/>
  <c r="J411" i="1"/>
  <c r="J392" i="1"/>
  <c r="J390" i="1"/>
  <c r="J356" i="1"/>
  <c r="J352" i="1"/>
  <c r="J350" i="1"/>
  <c r="J346" i="1"/>
  <c r="J326" i="1"/>
  <c r="J320" i="1"/>
  <c r="J248" i="1"/>
  <c r="J241" i="1"/>
  <c r="J222" i="1"/>
  <c r="J212" i="1"/>
  <c r="J177" i="1"/>
  <c r="J27" i="1"/>
  <c r="J24" i="1"/>
  <c r="J18" i="1"/>
  <c r="V575" i="1"/>
  <c r="K352" i="1" l="1"/>
  <c r="K346" i="1"/>
  <c r="K241" i="1"/>
  <c r="K18" i="1"/>
  <c r="F37" i="15" l="1"/>
  <c r="J142" i="1" l="1"/>
  <c r="J586" i="1"/>
  <c r="K586" i="1" s="1"/>
  <c r="J540" i="1" l="1"/>
  <c r="B3" i="7" l="1"/>
  <c r="E4" i="1" l="1"/>
  <c r="E3" i="1"/>
  <c r="D28" i="15" l="1"/>
  <c r="E28" i="15"/>
  <c r="F28" i="15"/>
  <c r="G28" i="15"/>
  <c r="H28" i="15"/>
  <c r="I28" i="15"/>
  <c r="J28" i="15"/>
  <c r="K28" i="15"/>
  <c r="L28" i="15"/>
  <c r="M28" i="15"/>
  <c r="N28" i="15"/>
  <c r="O28" i="15"/>
  <c r="P28" i="15"/>
  <c r="Q28" i="15"/>
  <c r="R28" i="15"/>
  <c r="S28" i="15"/>
  <c r="T28" i="15"/>
  <c r="C28" i="15"/>
  <c r="B4" i="15"/>
  <c r="J366" i="1" l="1"/>
  <c r="B4" i="7" l="1"/>
  <c r="J30" i="1" l="1"/>
  <c r="J36" i="1"/>
  <c r="J45" i="1"/>
  <c r="J56" i="1"/>
  <c r="J64" i="1"/>
  <c r="J71" i="1"/>
  <c r="J77" i="1"/>
  <c r="J83" i="1"/>
  <c r="J91" i="1"/>
  <c r="J98" i="1"/>
  <c r="J103" i="1"/>
  <c r="J108" i="1"/>
  <c r="J113" i="1"/>
  <c r="J119" i="1"/>
  <c r="V585" i="1" l="1"/>
  <c r="J585" i="1"/>
  <c r="K585" i="1" s="1"/>
  <c r="V586" i="1"/>
  <c r="V581" i="1"/>
  <c r="V579" i="1"/>
  <c r="W575" i="1" s="1"/>
  <c r="V574" i="1"/>
  <c r="V573" i="1"/>
  <c r="V572" i="1"/>
  <c r="V567" i="1"/>
  <c r="V557" i="1"/>
  <c r="V556" i="1"/>
  <c r="V549" i="1"/>
  <c r="V535" i="1"/>
  <c r="V533" i="1"/>
  <c r="V530" i="1"/>
  <c r="V512" i="1"/>
  <c r="V509" i="1"/>
  <c r="V504" i="1"/>
  <c r="V501" i="1"/>
  <c r="V498" i="1"/>
  <c r="V492" i="1"/>
  <c r="V491" i="1"/>
  <c r="V483" i="1"/>
  <c r="V478" i="1"/>
  <c r="V472" i="1"/>
  <c r="V468" i="1"/>
  <c r="V466" i="1"/>
  <c r="V462" i="1"/>
  <c r="V460" i="1"/>
  <c r="V438" i="1"/>
  <c r="V425" i="1"/>
  <c r="V417" i="1"/>
  <c r="V366" i="1"/>
  <c r="V350" i="1"/>
  <c r="V346" i="1"/>
  <c r="V326" i="1"/>
  <c r="V301" i="1"/>
  <c r="V296" i="1"/>
  <c r="V293" i="1"/>
  <c r="V248" i="1"/>
  <c r="V230" i="1"/>
  <c r="V222" i="1"/>
  <c r="V212" i="1"/>
  <c r="V195" i="1"/>
  <c r="V193" i="1"/>
  <c r="V190" i="1"/>
  <c r="V181" i="1"/>
  <c r="V177" i="1"/>
  <c r="V172" i="1"/>
  <c r="V167" i="1"/>
  <c r="V157" i="1"/>
  <c r="V154" i="1"/>
  <c r="V142" i="1"/>
  <c r="V141" i="1"/>
  <c r="V138" i="1"/>
  <c r="V134" i="1"/>
  <c r="V131" i="1"/>
  <c r="V125" i="1"/>
  <c r="V113" i="1"/>
  <c r="V106" i="1"/>
  <c r="V100" i="1"/>
  <c r="V83" i="1"/>
  <c r="V79" i="1"/>
  <c r="V77" i="1"/>
  <c r="V73" i="1"/>
  <c r="V71" i="1"/>
  <c r="V59" i="1"/>
  <c r="V40" i="1"/>
  <c r="V30" i="1"/>
  <c r="V27" i="1"/>
  <c r="J567" i="1"/>
  <c r="K567" i="1" s="1"/>
  <c r="AB575" i="1" l="1"/>
  <c r="Y575" i="1"/>
  <c r="Z575" i="1"/>
  <c r="AA575" i="1"/>
  <c r="X575" i="1"/>
  <c r="J559" i="1"/>
  <c r="J557" i="1"/>
  <c r="K557" i="1" s="1"/>
  <c r="J549" i="1"/>
  <c r="J545" i="1"/>
  <c r="K545" i="1" l="1"/>
  <c r="W567" i="1"/>
  <c r="V565" i="1"/>
  <c r="V561" i="1"/>
  <c r="V559" i="1"/>
  <c r="V553" i="1"/>
  <c r="K553" i="1"/>
  <c r="V545" i="1"/>
  <c r="W586" i="1"/>
  <c r="V583" i="1"/>
  <c r="J583" i="1"/>
  <c r="K581" i="1" s="1"/>
  <c r="K575" i="1"/>
  <c r="L575" i="1" l="1"/>
  <c r="M575" i="1"/>
  <c r="N575" i="1"/>
  <c r="O575" i="1"/>
  <c r="P575" i="1"/>
  <c r="K573" i="1"/>
  <c r="O573" i="1" s="1"/>
  <c r="K561" i="1"/>
  <c r="L561" i="1" s="1"/>
  <c r="O581" i="1"/>
  <c r="P585" i="1"/>
  <c r="L586" i="1"/>
  <c r="W573" i="1"/>
  <c r="AB573" i="1" s="1"/>
  <c r="W581" i="1"/>
  <c r="X581" i="1" s="1"/>
  <c r="W585" i="1"/>
  <c r="AB585" i="1" s="1"/>
  <c r="W557" i="1"/>
  <c r="Z557" i="1" s="1"/>
  <c r="W561" i="1"/>
  <c r="Y561" i="1" s="1"/>
  <c r="M553" i="1"/>
  <c r="W553" i="1"/>
  <c r="X553" i="1" s="1"/>
  <c r="W545" i="1"/>
  <c r="AB545" i="1" s="1"/>
  <c r="N545" i="1"/>
  <c r="P557" i="1"/>
  <c r="L557" i="1"/>
  <c r="O557" i="1"/>
  <c r="N557" i="1"/>
  <c r="M557" i="1"/>
  <c r="P567" i="1"/>
  <c r="L567" i="1"/>
  <c r="O567" i="1"/>
  <c r="N567" i="1"/>
  <c r="M567" i="1"/>
  <c r="Y567" i="1"/>
  <c r="Z567" i="1"/>
  <c r="AB567" i="1"/>
  <c r="X567" i="1"/>
  <c r="AA567" i="1"/>
  <c r="Y586" i="1"/>
  <c r="AA586" i="1"/>
  <c r="AB586" i="1"/>
  <c r="X586" i="1"/>
  <c r="Z586" i="1"/>
  <c r="V542" i="1"/>
  <c r="J542" i="1"/>
  <c r="V541" i="1"/>
  <c r="J541" i="1"/>
  <c r="V540" i="1"/>
  <c r="V539" i="1"/>
  <c r="J539" i="1"/>
  <c r="K539" i="1" s="1"/>
  <c r="V538" i="1"/>
  <c r="J538" i="1"/>
  <c r="V537" i="1"/>
  <c r="J537" i="1"/>
  <c r="J535" i="1"/>
  <c r="J533" i="1"/>
  <c r="K544" i="1" l="1"/>
  <c r="K537" i="1"/>
  <c r="N573" i="1"/>
  <c r="L573" i="1"/>
  <c r="K533" i="1"/>
  <c r="K541" i="1"/>
  <c r="P541" i="1" s="1"/>
  <c r="P573" i="1"/>
  <c r="M573" i="1"/>
  <c r="Y581" i="1"/>
  <c r="Y573" i="1"/>
  <c r="Y557" i="1"/>
  <c r="O586" i="1"/>
  <c r="N586" i="1"/>
  <c r="P586" i="1"/>
  <c r="M586" i="1"/>
  <c r="P581" i="1"/>
  <c r="AA573" i="1"/>
  <c r="O585" i="1"/>
  <c r="AA557" i="1"/>
  <c r="M581" i="1"/>
  <c r="L581" i="1"/>
  <c r="Z573" i="1"/>
  <c r="X557" i="1"/>
  <c r="N585" i="1"/>
  <c r="X561" i="1"/>
  <c r="W537" i="1"/>
  <c r="Z537" i="1" s="1"/>
  <c r="W541" i="1"/>
  <c r="Z541" i="1" s="1"/>
  <c r="N581" i="1"/>
  <c r="X573" i="1"/>
  <c r="L585" i="1"/>
  <c r="AB561" i="1"/>
  <c r="AB557" i="1"/>
  <c r="M585" i="1"/>
  <c r="Z561" i="1"/>
  <c r="N561" i="1"/>
  <c r="P561" i="1"/>
  <c r="O561" i="1"/>
  <c r="M561" i="1"/>
  <c r="Z581" i="1"/>
  <c r="P539" i="1"/>
  <c r="AA585" i="1"/>
  <c r="AB581" i="1"/>
  <c r="AB553" i="1"/>
  <c r="Z585" i="1"/>
  <c r="Y585" i="1"/>
  <c r="W539" i="1"/>
  <c r="Z539" i="1" s="1"/>
  <c r="X585" i="1"/>
  <c r="AA581" i="1"/>
  <c r="W533" i="1"/>
  <c r="Z533" i="1" s="1"/>
  <c r="AA561" i="1"/>
  <c r="Z553" i="1"/>
  <c r="AA553" i="1"/>
  <c r="Y553" i="1"/>
  <c r="P553" i="1"/>
  <c r="O553" i="1"/>
  <c r="L553" i="1"/>
  <c r="N553" i="1"/>
  <c r="Z545" i="1"/>
  <c r="L545" i="1"/>
  <c r="AA545" i="1"/>
  <c r="P545" i="1"/>
  <c r="X545" i="1"/>
  <c r="Y545" i="1"/>
  <c r="O545" i="1"/>
  <c r="M545" i="1"/>
  <c r="L533" i="1" l="1"/>
  <c r="K532" i="1"/>
  <c r="U7" i="8" s="1"/>
  <c r="R544" i="1"/>
  <c r="V7" i="8"/>
  <c r="K543" i="1"/>
  <c r="AA537" i="1"/>
  <c r="AA541" i="1"/>
  <c r="P533" i="1"/>
  <c r="AB541" i="1"/>
  <c r="X541" i="1"/>
  <c r="O539" i="1"/>
  <c r="X533" i="1"/>
  <c r="Y541" i="1"/>
  <c r="N539" i="1"/>
  <c r="AB539" i="1"/>
  <c r="O541" i="1"/>
  <c r="Y537" i="1"/>
  <c r="AB537" i="1"/>
  <c r="N541" i="1"/>
  <c r="L539" i="1"/>
  <c r="X537" i="1"/>
  <c r="M541" i="1"/>
  <c r="M539" i="1"/>
  <c r="Y533" i="1"/>
  <c r="N533" i="1"/>
  <c r="M533" i="1"/>
  <c r="AA533" i="1"/>
  <c r="L541" i="1"/>
  <c r="O537" i="1"/>
  <c r="O533" i="1"/>
  <c r="AB533" i="1"/>
  <c r="L537" i="1"/>
  <c r="P537" i="1"/>
  <c r="W532" i="1"/>
  <c r="Y532" i="1" s="1"/>
  <c r="X539" i="1"/>
  <c r="AA539" i="1"/>
  <c r="Y539" i="1"/>
  <c r="N537" i="1"/>
  <c r="M537" i="1"/>
  <c r="Q532" i="1" l="1"/>
  <c r="R532" i="1"/>
  <c r="S27" i="15"/>
  <c r="P532" i="1"/>
  <c r="K531" i="1"/>
  <c r="N532" i="1"/>
  <c r="O532" i="1"/>
  <c r="L532" i="1"/>
  <c r="M532" i="1"/>
  <c r="Z532" i="1"/>
  <c r="AA532" i="1"/>
  <c r="W531" i="1"/>
  <c r="AA531" i="1" s="1"/>
  <c r="X532" i="1"/>
  <c r="AC532" i="1"/>
  <c r="AB532" i="1"/>
  <c r="P531" i="1" l="1"/>
  <c r="Q531" i="1"/>
  <c r="O531" i="1"/>
  <c r="M531" i="1"/>
  <c r="N531" i="1"/>
  <c r="L531" i="1"/>
  <c r="Z531" i="1"/>
  <c r="X531" i="1"/>
  <c r="Y531" i="1"/>
  <c r="AB531" i="1"/>
  <c r="AC531" i="1"/>
  <c r="J530" i="1"/>
  <c r="J512" i="1"/>
  <c r="J516" i="1"/>
  <c r="V516" i="1"/>
  <c r="J504" i="1"/>
  <c r="J501" i="1"/>
  <c r="J498" i="1"/>
  <c r="J492" i="1"/>
  <c r="J491" i="1"/>
  <c r="J462" i="1"/>
  <c r="J483" i="1"/>
  <c r="J478" i="1"/>
  <c r="J468" i="1"/>
  <c r="K468" i="1" s="1"/>
  <c r="J466" i="1"/>
  <c r="J460" i="1"/>
  <c r="K492" i="1" l="1"/>
  <c r="K501" i="1"/>
  <c r="K462" i="1"/>
  <c r="K512" i="1"/>
  <c r="J438" i="1"/>
  <c r="J425" i="1" l="1"/>
  <c r="V423" i="1" l="1"/>
  <c r="J423" i="1"/>
  <c r="K423" i="1" s="1"/>
  <c r="V421" i="1"/>
  <c r="V415" i="1"/>
  <c r="V411" i="1"/>
  <c r="K411" i="1" l="1"/>
  <c r="O411" i="1" s="1"/>
  <c r="K417" i="1"/>
  <c r="N417" i="1" s="1"/>
  <c r="W423" i="1"/>
  <c r="AA423" i="1" s="1"/>
  <c r="W411" i="1"/>
  <c r="Y411" i="1" s="1"/>
  <c r="W417" i="1"/>
  <c r="AA417" i="1" s="1"/>
  <c r="P423" i="1"/>
  <c r="O423" i="1"/>
  <c r="N423" i="1"/>
  <c r="M423" i="1"/>
  <c r="L423" i="1"/>
  <c r="K410" i="1" l="1"/>
  <c r="AB423" i="1"/>
  <c r="Z411" i="1"/>
  <c r="AA411" i="1"/>
  <c r="AB411" i="1"/>
  <c r="X417" i="1"/>
  <c r="AB417" i="1"/>
  <c r="P411" i="1"/>
  <c r="W410" i="1"/>
  <c r="Y410" i="1" s="1"/>
  <c r="Y423" i="1"/>
  <c r="X411" i="1"/>
  <c r="Y417" i="1"/>
  <c r="Z423" i="1"/>
  <c r="Z417" i="1"/>
  <c r="X423" i="1"/>
  <c r="M411" i="1"/>
  <c r="P417" i="1"/>
  <c r="N411" i="1"/>
  <c r="M417" i="1"/>
  <c r="O417" i="1"/>
  <c r="L411" i="1"/>
  <c r="L417" i="1"/>
  <c r="R410" i="1" l="1"/>
  <c r="P7" i="8"/>
  <c r="N27" i="15" s="1"/>
  <c r="Q410" i="1"/>
  <c r="O410" i="1"/>
  <c r="AC410" i="1"/>
  <c r="Z410" i="1"/>
  <c r="AA410" i="1"/>
  <c r="AB410" i="1"/>
  <c r="X410" i="1"/>
  <c r="L410" i="1"/>
  <c r="M410" i="1"/>
  <c r="P410" i="1"/>
  <c r="N410" i="1"/>
  <c r="J359" i="1" l="1"/>
  <c r="K359" i="1" s="1"/>
  <c r="V343" i="1"/>
  <c r="J343" i="1"/>
  <c r="V340" i="1"/>
  <c r="J340" i="1"/>
  <c r="V320" i="1"/>
  <c r="V317" i="1"/>
  <c r="J317" i="1"/>
  <c r="K317" i="1" s="1"/>
  <c r="J301" i="1"/>
  <c r="V315" i="1"/>
  <c r="J315" i="1"/>
  <c r="V312" i="1"/>
  <c r="J312" i="1"/>
  <c r="V309" i="1"/>
  <c r="J309" i="1"/>
  <c r="V303" i="1"/>
  <c r="J303" i="1"/>
  <c r="K340" i="1" l="1"/>
  <c r="N340" i="1" s="1"/>
  <c r="K312" i="1"/>
  <c r="N312" i="1" s="1"/>
  <c r="O317" i="1"/>
  <c r="K303" i="1"/>
  <c r="W303" i="1"/>
  <c r="Y303" i="1" s="1"/>
  <c r="W340" i="1"/>
  <c r="Z340" i="1" s="1"/>
  <c r="W317" i="1"/>
  <c r="X317" i="1" s="1"/>
  <c r="W312" i="1"/>
  <c r="AB312" i="1" s="1"/>
  <c r="K302" i="1" l="1"/>
  <c r="L317" i="1"/>
  <c r="Z303" i="1"/>
  <c r="AB303" i="1"/>
  <c r="X303" i="1"/>
  <c r="AA303" i="1"/>
  <c r="AB317" i="1"/>
  <c r="AA317" i="1"/>
  <c r="AA340" i="1"/>
  <c r="Z317" i="1"/>
  <c r="Y340" i="1"/>
  <c r="X340" i="1"/>
  <c r="Y317" i="1"/>
  <c r="AB340" i="1"/>
  <c r="N317" i="1"/>
  <c r="W302" i="1"/>
  <c r="AB302" i="1" s="1"/>
  <c r="P317" i="1"/>
  <c r="M317" i="1"/>
  <c r="X312" i="1"/>
  <c r="Z312" i="1"/>
  <c r="AA312" i="1"/>
  <c r="Y312" i="1"/>
  <c r="O340" i="1"/>
  <c r="L340" i="1"/>
  <c r="M340" i="1"/>
  <c r="P340" i="1"/>
  <c r="O312" i="1"/>
  <c r="P312" i="1"/>
  <c r="L312" i="1"/>
  <c r="M312" i="1"/>
  <c r="P303" i="1"/>
  <c r="M303" i="1"/>
  <c r="N303" i="1"/>
  <c r="L303" i="1"/>
  <c r="O303" i="1"/>
  <c r="R302" i="1" l="1"/>
  <c r="L7" i="8"/>
  <c r="J27" i="15" s="1"/>
  <c r="Q302" i="1"/>
  <c r="N302" i="1"/>
  <c r="AC302" i="1"/>
  <c r="AA302" i="1"/>
  <c r="X302" i="1"/>
  <c r="Z302" i="1"/>
  <c r="Y302" i="1"/>
  <c r="P302" i="1"/>
  <c r="O302" i="1"/>
  <c r="L302" i="1"/>
  <c r="M302" i="1"/>
  <c r="J296" i="1"/>
  <c r="J293" i="1"/>
  <c r="J230" i="1"/>
  <c r="J157" i="1"/>
  <c r="J167" i="1"/>
  <c r="K293" i="1" l="1"/>
  <c r="K157" i="1"/>
  <c r="K222" i="1"/>
  <c r="J197" i="1"/>
  <c r="J195" i="1"/>
  <c r="V197" i="1"/>
  <c r="J190" i="1"/>
  <c r="J193" i="1"/>
  <c r="J172" i="1"/>
  <c r="J181" i="1"/>
  <c r="K195" i="1" l="1"/>
  <c r="O195" i="1" s="1"/>
  <c r="K172" i="1"/>
  <c r="N172" i="1" s="1"/>
  <c r="K190" i="1"/>
  <c r="P190" i="1" s="1"/>
  <c r="W172" i="1"/>
  <c r="AB172" i="1" s="1"/>
  <c r="W190" i="1"/>
  <c r="Z190" i="1" s="1"/>
  <c r="W195" i="1"/>
  <c r="Z195" i="1" s="1"/>
  <c r="X172" i="1" l="1"/>
  <c r="Y172" i="1"/>
  <c r="Z172" i="1"/>
  <c r="AA172" i="1"/>
  <c r="L190" i="1"/>
  <c r="O190" i="1"/>
  <c r="M190" i="1"/>
  <c r="N190" i="1"/>
  <c r="X190" i="1"/>
  <c r="AA190" i="1"/>
  <c r="AB190" i="1"/>
  <c r="Y190" i="1"/>
  <c r="AA195" i="1"/>
  <c r="P195" i="1"/>
  <c r="M195" i="1"/>
  <c r="L195" i="1"/>
  <c r="N195" i="1"/>
  <c r="X195" i="1"/>
  <c r="AB195" i="1"/>
  <c r="Y195" i="1"/>
  <c r="L172" i="1"/>
  <c r="O172" i="1"/>
  <c r="P172" i="1"/>
  <c r="M172" i="1"/>
  <c r="J147" i="1" l="1"/>
  <c r="K142" i="1" s="1"/>
  <c r="V147" i="1"/>
  <c r="J141" i="1"/>
  <c r="J140" i="1"/>
  <c r="J138" i="1"/>
  <c r="J134" i="1"/>
  <c r="J154" i="1"/>
  <c r="V150" i="1"/>
  <c r="J150" i="1"/>
  <c r="J131" i="1"/>
  <c r="J125" i="1"/>
  <c r="J106" i="1"/>
  <c r="K106" i="1" s="1"/>
  <c r="J100" i="1"/>
  <c r="K100" i="1" s="1"/>
  <c r="K150" i="1" l="1"/>
  <c r="M150" i="1" s="1"/>
  <c r="K125" i="1"/>
  <c r="K134" i="1"/>
  <c r="K140" i="1"/>
  <c r="W142" i="1"/>
  <c r="AB142" i="1" s="1"/>
  <c r="N142" i="1"/>
  <c r="W150" i="1"/>
  <c r="Z150" i="1" s="1"/>
  <c r="J79" i="1"/>
  <c r="K79" i="1" s="1"/>
  <c r="J73" i="1"/>
  <c r="K73" i="1" s="1"/>
  <c r="J50" i="1"/>
  <c r="K50" i="1" s="1"/>
  <c r="J59" i="1"/>
  <c r="K59" i="1" s="1"/>
  <c r="J40" i="1"/>
  <c r="K40" i="1" s="1"/>
  <c r="K27" i="1"/>
  <c r="K124" i="1" l="1"/>
  <c r="X142" i="1"/>
  <c r="Y142" i="1"/>
  <c r="Z142" i="1"/>
  <c r="AA142" i="1"/>
  <c r="L142" i="1"/>
  <c r="O142" i="1"/>
  <c r="P142" i="1"/>
  <c r="M142" i="1"/>
  <c r="X150" i="1"/>
  <c r="AB150" i="1"/>
  <c r="O150" i="1"/>
  <c r="P150" i="1"/>
  <c r="N150" i="1"/>
  <c r="L150" i="1"/>
  <c r="AA150" i="1"/>
  <c r="Y150" i="1"/>
  <c r="W73" i="1"/>
  <c r="X73" i="1" s="1"/>
  <c r="O79" i="1"/>
  <c r="W79" i="1"/>
  <c r="Z79" i="1" s="1"/>
  <c r="P73" i="1"/>
  <c r="R124" i="1" l="1"/>
  <c r="G7" i="8"/>
  <c r="Y73" i="1"/>
  <c r="AA73" i="1"/>
  <c r="Z73" i="1"/>
  <c r="AB73" i="1"/>
  <c r="AB79" i="1"/>
  <c r="P79" i="1"/>
  <c r="L79" i="1"/>
  <c r="M79" i="1"/>
  <c r="AA79" i="1"/>
  <c r="X79" i="1"/>
  <c r="N79" i="1"/>
  <c r="Y79" i="1"/>
  <c r="O73" i="1"/>
  <c r="N73" i="1"/>
  <c r="L73" i="1"/>
  <c r="M73" i="1"/>
  <c r="W27" i="1"/>
  <c r="AB27" i="1" s="1"/>
  <c r="N27" i="1"/>
  <c r="Y27" i="1" l="1"/>
  <c r="AA27" i="1"/>
  <c r="X27" i="1"/>
  <c r="Z27" i="1"/>
  <c r="L27" i="1"/>
  <c r="P27" i="1"/>
  <c r="M27" i="1"/>
  <c r="O27" i="1"/>
  <c r="V457" i="1" l="1"/>
  <c r="J457" i="1"/>
  <c r="K457" i="1" s="1"/>
  <c r="V215" i="1"/>
  <c r="J215" i="1"/>
  <c r="V24" i="1"/>
  <c r="V18" i="1"/>
  <c r="J526" i="1" l="1"/>
  <c r="K526" i="1" s="1"/>
  <c r="V526" i="1"/>
  <c r="V523" i="1"/>
  <c r="V518" i="1"/>
  <c r="V506" i="1"/>
  <c r="J523" i="1"/>
  <c r="J518" i="1"/>
  <c r="K506" i="1"/>
  <c r="V485" i="1"/>
  <c r="V479" i="1"/>
  <c r="V474" i="1"/>
  <c r="W468" i="1"/>
  <c r="W457" i="1"/>
  <c r="AB457" i="1" s="1"/>
  <c r="J485" i="1"/>
  <c r="K485" i="1" s="1"/>
  <c r="J474" i="1"/>
  <c r="K474" i="1" s="1"/>
  <c r="J479" i="1"/>
  <c r="K479" i="1" s="1"/>
  <c r="K518" i="1" l="1"/>
  <c r="K500" i="1" s="1"/>
  <c r="W479" i="1"/>
  <c r="X479" i="1" s="1"/>
  <c r="W492" i="1"/>
  <c r="AB492" i="1" s="1"/>
  <c r="M462" i="1"/>
  <c r="N457" i="1"/>
  <c r="N468" i="1"/>
  <c r="W462" i="1"/>
  <c r="Z462" i="1" s="1"/>
  <c r="W474" i="1"/>
  <c r="AA474" i="1" s="1"/>
  <c r="O501" i="1"/>
  <c r="W501" i="1"/>
  <c r="W506" i="1"/>
  <c r="W526" i="1"/>
  <c r="W518" i="1"/>
  <c r="W512" i="1"/>
  <c r="L526" i="1"/>
  <c r="W485" i="1"/>
  <c r="AA485" i="1" s="1"/>
  <c r="AB468" i="1"/>
  <c r="Z468" i="1"/>
  <c r="X468" i="1"/>
  <c r="AA468" i="1"/>
  <c r="Y468" i="1"/>
  <c r="Y457" i="1"/>
  <c r="AA457" i="1"/>
  <c r="X457" i="1"/>
  <c r="Z457" i="1"/>
  <c r="O485" i="1"/>
  <c r="N479" i="1"/>
  <c r="P474" i="1"/>
  <c r="L492" i="1"/>
  <c r="V451" i="1"/>
  <c r="V447" i="1"/>
  <c r="V445" i="1"/>
  <c r="V441" i="1"/>
  <c r="V435" i="1"/>
  <c r="V433" i="1"/>
  <c r="V428" i="1"/>
  <c r="J428" i="1"/>
  <c r="J433" i="1"/>
  <c r="J451" i="1"/>
  <c r="J447" i="1"/>
  <c r="J445" i="1"/>
  <c r="J441" i="1"/>
  <c r="J435" i="1"/>
  <c r="K435" i="1" s="1"/>
  <c r="V407" i="1"/>
  <c r="V402" i="1"/>
  <c r="V401" i="1"/>
  <c r="V398" i="1"/>
  <c r="V397" i="1"/>
  <c r="V394" i="1"/>
  <c r="V392" i="1"/>
  <c r="V390" i="1"/>
  <c r="V388" i="1"/>
  <c r="V385" i="1"/>
  <c r="V383" i="1"/>
  <c r="V379" i="1"/>
  <c r="V376" i="1"/>
  <c r="V372" i="1"/>
  <c r="V359" i="1"/>
  <c r="V356" i="1"/>
  <c r="V352" i="1"/>
  <c r="V336" i="1"/>
  <c r="J407" i="1"/>
  <c r="J402" i="1"/>
  <c r="J401" i="1"/>
  <c r="J398" i="1"/>
  <c r="J397" i="1"/>
  <c r="J394" i="1"/>
  <c r="J388" i="1"/>
  <c r="J385" i="1"/>
  <c r="J383" i="1"/>
  <c r="J379" i="1"/>
  <c r="J376" i="1"/>
  <c r="J372" i="1"/>
  <c r="J336" i="1"/>
  <c r="K326" i="1" s="1"/>
  <c r="V298" i="1"/>
  <c r="J298" i="1"/>
  <c r="K298" i="1" s="1"/>
  <c r="J281" i="1"/>
  <c r="R500" i="1" l="1"/>
  <c r="T7" i="8"/>
  <c r="K447" i="1"/>
  <c r="L447" i="1" s="1"/>
  <c r="K379" i="1"/>
  <c r="M379" i="1" s="1"/>
  <c r="K372" i="1"/>
  <c r="O518" i="1"/>
  <c r="K385" i="1"/>
  <c r="K402" i="1"/>
  <c r="L402" i="1" s="1"/>
  <c r="K390" i="1"/>
  <c r="K394" i="1"/>
  <c r="K441" i="1"/>
  <c r="K325" i="1"/>
  <c r="K428" i="1"/>
  <c r="K398" i="1"/>
  <c r="Z479" i="1"/>
  <c r="Y479" i="1"/>
  <c r="AB479" i="1"/>
  <c r="AA479" i="1"/>
  <c r="Z492" i="1"/>
  <c r="X492" i="1"/>
  <c r="AA492" i="1"/>
  <c r="P462" i="1"/>
  <c r="O462" i="1"/>
  <c r="Y492" i="1"/>
  <c r="L462" i="1"/>
  <c r="N462" i="1"/>
  <c r="L518" i="1"/>
  <c r="M518" i="1"/>
  <c r="N518" i="1"/>
  <c r="P518" i="1"/>
  <c r="M501" i="1"/>
  <c r="P501" i="1"/>
  <c r="L468" i="1"/>
  <c r="M468" i="1"/>
  <c r="P468" i="1"/>
  <c r="L457" i="1"/>
  <c r="P457" i="1"/>
  <c r="O457" i="1"/>
  <c r="AB462" i="1"/>
  <c r="Z474" i="1"/>
  <c r="Y462" i="1"/>
  <c r="X462" i="1"/>
  <c r="AA462" i="1"/>
  <c r="O468" i="1"/>
  <c r="AB474" i="1"/>
  <c r="W352" i="1"/>
  <c r="AB352" i="1" s="1"/>
  <c r="W372" i="1"/>
  <c r="AB372" i="1" s="1"/>
  <c r="W385" i="1"/>
  <c r="AB385" i="1" s="1"/>
  <c r="M457" i="1"/>
  <c r="Y474" i="1"/>
  <c r="X474" i="1"/>
  <c r="W394" i="1"/>
  <c r="Z394" i="1" s="1"/>
  <c r="W402" i="1"/>
  <c r="AB402" i="1" s="1"/>
  <c r="W428" i="1"/>
  <c r="AA428" i="1" s="1"/>
  <c r="W435" i="1"/>
  <c r="Y435" i="1" s="1"/>
  <c r="W447" i="1"/>
  <c r="AB447" i="1" s="1"/>
  <c r="N501" i="1"/>
  <c r="L501" i="1"/>
  <c r="O474" i="1"/>
  <c r="M474" i="1"/>
  <c r="N506" i="1"/>
  <c r="M506" i="1"/>
  <c r="P506" i="1"/>
  <c r="L506" i="1"/>
  <c r="O506" i="1"/>
  <c r="P512" i="1"/>
  <c r="L512" i="1"/>
  <c r="O512" i="1"/>
  <c r="N512" i="1"/>
  <c r="M512" i="1"/>
  <c r="L485" i="1"/>
  <c r="Y485" i="1"/>
  <c r="Z485" i="1"/>
  <c r="N485" i="1"/>
  <c r="X485" i="1"/>
  <c r="M485" i="1"/>
  <c r="P485" i="1"/>
  <c r="AB485" i="1"/>
  <c r="L474" i="1"/>
  <c r="N474" i="1"/>
  <c r="W379" i="1"/>
  <c r="AA379" i="1" s="1"/>
  <c r="W390" i="1"/>
  <c r="W398" i="1"/>
  <c r="W359" i="1"/>
  <c r="AA359" i="1" s="1"/>
  <c r="N435" i="1"/>
  <c r="P359" i="1"/>
  <c r="O526" i="1"/>
  <c r="M526" i="1"/>
  <c r="P526" i="1"/>
  <c r="N526" i="1"/>
  <c r="AB526" i="1"/>
  <c r="Z526" i="1"/>
  <c r="X526" i="1"/>
  <c r="AA526" i="1"/>
  <c r="Y526" i="1"/>
  <c r="AA506" i="1"/>
  <c r="Y506" i="1"/>
  <c r="AB506" i="1"/>
  <c r="Z506" i="1"/>
  <c r="X506" i="1"/>
  <c r="AA512" i="1"/>
  <c r="Y512" i="1"/>
  <c r="AB512" i="1"/>
  <c r="Z512" i="1"/>
  <c r="X512" i="1"/>
  <c r="AA518" i="1"/>
  <c r="Y518" i="1"/>
  <c r="AB518" i="1"/>
  <c r="Z518" i="1"/>
  <c r="X518" i="1"/>
  <c r="AB501" i="1"/>
  <c r="Z501" i="1"/>
  <c r="X501" i="1"/>
  <c r="AA501" i="1"/>
  <c r="Y501" i="1"/>
  <c r="W441" i="1"/>
  <c r="Y441" i="1" s="1"/>
  <c r="O492" i="1"/>
  <c r="M492" i="1"/>
  <c r="P492" i="1"/>
  <c r="N492" i="1"/>
  <c r="M479" i="1"/>
  <c r="L479" i="1"/>
  <c r="P479" i="1"/>
  <c r="O479" i="1"/>
  <c r="L298" i="1"/>
  <c r="W326" i="1"/>
  <c r="AB326" i="1" s="1"/>
  <c r="W346" i="1"/>
  <c r="AA346" i="1" s="1"/>
  <c r="N326" i="1"/>
  <c r="W298" i="1"/>
  <c r="AB298" i="1" s="1"/>
  <c r="W293" i="1"/>
  <c r="AB293" i="1" s="1"/>
  <c r="V291" i="1"/>
  <c r="V288" i="1"/>
  <c r="V285" i="1"/>
  <c r="V281" i="1"/>
  <c r="V279" i="1"/>
  <c r="V274" i="1"/>
  <c r="V272" i="1"/>
  <c r="V267" i="1"/>
  <c r="V265" i="1"/>
  <c r="V262" i="1"/>
  <c r="J291" i="1"/>
  <c r="J279" i="1"/>
  <c r="J288" i="1"/>
  <c r="J285" i="1"/>
  <c r="J274" i="1"/>
  <c r="J272" i="1"/>
  <c r="J267" i="1"/>
  <c r="J262" i="1"/>
  <c r="V257" i="1"/>
  <c r="V253" i="1"/>
  <c r="V252" i="1"/>
  <c r="V250" i="1"/>
  <c r="V241" i="1"/>
  <c r="V239" i="1"/>
  <c r="V235" i="1"/>
  <c r="V219" i="1"/>
  <c r="V208" i="1"/>
  <c r="V204" i="1"/>
  <c r="V199" i="1"/>
  <c r="V187" i="1"/>
  <c r="V183" i="1"/>
  <c r="V178" i="1"/>
  <c r="W544" i="1"/>
  <c r="W543" i="1" s="1"/>
  <c r="W500" i="1"/>
  <c r="W499" i="1" s="1"/>
  <c r="W484" i="1"/>
  <c r="W456" i="1"/>
  <c r="K484" i="1"/>
  <c r="K456" i="1"/>
  <c r="R484" i="1" l="1"/>
  <c r="S7" i="8"/>
  <c r="Q27" i="15" s="1"/>
  <c r="R456" i="1"/>
  <c r="R7" i="8"/>
  <c r="P27" i="15" s="1"/>
  <c r="R325" i="1"/>
  <c r="M7" i="8"/>
  <c r="K427" i="1"/>
  <c r="K274" i="1"/>
  <c r="P274" i="1" s="1"/>
  <c r="K288" i="1"/>
  <c r="L288" i="1" s="1"/>
  <c r="K267" i="1"/>
  <c r="K281" i="1"/>
  <c r="M281" i="1" s="1"/>
  <c r="Q544" i="1"/>
  <c r="R27" i="15"/>
  <c r="Q500" i="1"/>
  <c r="Q484" i="1"/>
  <c r="Q456" i="1"/>
  <c r="K499" i="1"/>
  <c r="Q499" i="1" s="1"/>
  <c r="Z447" i="1"/>
  <c r="AB394" i="1"/>
  <c r="W157" i="1"/>
  <c r="Z157" i="1" s="1"/>
  <c r="W183" i="1"/>
  <c r="Z183" i="1" s="1"/>
  <c r="W199" i="1"/>
  <c r="AA199" i="1" s="1"/>
  <c r="X385" i="1"/>
  <c r="AA435" i="1"/>
  <c r="AA385" i="1"/>
  <c r="Z385" i="1"/>
  <c r="Y385" i="1"/>
  <c r="X435" i="1"/>
  <c r="Y372" i="1"/>
  <c r="P435" i="1"/>
  <c r="X394" i="1"/>
  <c r="Y447" i="1"/>
  <c r="Y394" i="1"/>
  <c r="W235" i="1"/>
  <c r="AA235" i="1" s="1"/>
  <c r="W250" i="1"/>
  <c r="AA250" i="1" s="1"/>
  <c r="X372" i="1"/>
  <c r="AA372" i="1"/>
  <c r="O359" i="1"/>
  <c r="AB428" i="1"/>
  <c r="X428" i="1"/>
  <c r="Z372" i="1"/>
  <c r="X447" i="1"/>
  <c r="Z428" i="1"/>
  <c r="AA352" i="1"/>
  <c r="Z379" i="1"/>
  <c r="N359" i="1"/>
  <c r="X352" i="1"/>
  <c r="AA402" i="1"/>
  <c r="Y402" i="1"/>
  <c r="AB435" i="1"/>
  <c r="Z435" i="1"/>
  <c r="Y352" i="1"/>
  <c r="Z352" i="1"/>
  <c r="AA447" i="1"/>
  <c r="X402" i="1"/>
  <c r="Z402" i="1"/>
  <c r="AA394" i="1"/>
  <c r="Y428" i="1"/>
  <c r="M435" i="1"/>
  <c r="O435" i="1"/>
  <c r="L435" i="1"/>
  <c r="W427" i="1"/>
  <c r="W426" i="1" s="1"/>
  <c r="W378" i="1"/>
  <c r="AB379" i="1"/>
  <c r="K292" i="1"/>
  <c r="X298" i="1"/>
  <c r="M298" i="1"/>
  <c r="N298" i="1"/>
  <c r="Y298" i="1"/>
  <c r="L379" i="1"/>
  <c r="O379" i="1"/>
  <c r="Y379" i="1"/>
  <c r="X379" i="1"/>
  <c r="N379" i="1"/>
  <c r="Y398" i="1"/>
  <c r="AB398" i="1"/>
  <c r="X398" i="1"/>
  <c r="AA398" i="1"/>
  <c r="Z398" i="1"/>
  <c r="P379" i="1"/>
  <c r="AA390" i="1"/>
  <c r="Z390" i="1"/>
  <c r="Y390" i="1"/>
  <c r="AB390" i="1"/>
  <c r="X390" i="1"/>
  <c r="O402" i="1"/>
  <c r="M402" i="1"/>
  <c r="AB359" i="1"/>
  <c r="W358" i="1"/>
  <c r="Z359" i="1"/>
  <c r="X359" i="1"/>
  <c r="Y359" i="1"/>
  <c r="Y346" i="1"/>
  <c r="Z346" i="1"/>
  <c r="AA293" i="1"/>
  <c r="Z293" i="1"/>
  <c r="W241" i="1"/>
  <c r="AB241" i="1" s="1"/>
  <c r="W253" i="1"/>
  <c r="AB253" i="1" s="1"/>
  <c r="W178" i="1"/>
  <c r="AB178" i="1" s="1"/>
  <c r="W208" i="1"/>
  <c r="Y208" i="1" s="1"/>
  <c r="L359" i="1"/>
  <c r="M359" i="1"/>
  <c r="O326" i="1"/>
  <c r="AA441" i="1"/>
  <c r="Z441" i="1"/>
  <c r="AB441" i="1"/>
  <c r="X441" i="1"/>
  <c r="W455" i="1"/>
  <c r="P447" i="1"/>
  <c r="P441" i="1"/>
  <c r="N441" i="1"/>
  <c r="L441" i="1"/>
  <c r="O441" i="1"/>
  <c r="M441" i="1"/>
  <c r="O298" i="1"/>
  <c r="P298" i="1"/>
  <c r="P428" i="1"/>
  <c r="N428" i="1"/>
  <c r="L428" i="1"/>
  <c r="O428" i="1"/>
  <c r="M428" i="1"/>
  <c r="M447" i="1"/>
  <c r="N447" i="1"/>
  <c r="O447" i="1"/>
  <c r="K455" i="1"/>
  <c r="Q455" i="1" s="1"/>
  <c r="W262" i="1"/>
  <c r="AB262" i="1" s="1"/>
  <c r="W267" i="1"/>
  <c r="W274" i="1"/>
  <c r="W281" i="1"/>
  <c r="W288" i="1"/>
  <c r="Y288" i="1" s="1"/>
  <c r="M398" i="1"/>
  <c r="X326" i="1"/>
  <c r="Y326" i="1"/>
  <c r="Z326" i="1"/>
  <c r="AA326" i="1"/>
  <c r="W325" i="1"/>
  <c r="AB346" i="1"/>
  <c r="X346" i="1"/>
  <c r="Z298" i="1"/>
  <c r="AA298" i="1"/>
  <c r="N402" i="1"/>
  <c r="P402" i="1"/>
  <c r="P394" i="1"/>
  <c r="M385" i="1"/>
  <c r="P372" i="1"/>
  <c r="K358" i="1"/>
  <c r="L352" i="1"/>
  <c r="N352" i="1"/>
  <c r="P352" i="1"/>
  <c r="O352" i="1"/>
  <c r="M352" i="1"/>
  <c r="O346" i="1"/>
  <c r="M346" i="1"/>
  <c r="P346" i="1"/>
  <c r="N346" i="1"/>
  <c r="L346" i="1"/>
  <c r="M326" i="1"/>
  <c r="L326" i="1"/>
  <c r="P326" i="1"/>
  <c r="P390" i="1"/>
  <c r="N390" i="1"/>
  <c r="L390" i="1"/>
  <c r="O390" i="1"/>
  <c r="M390" i="1"/>
  <c r="N372" i="1"/>
  <c r="O372" i="1"/>
  <c r="L372" i="1"/>
  <c r="M372" i="1"/>
  <c r="L398" i="1"/>
  <c r="P398" i="1"/>
  <c r="O398" i="1"/>
  <c r="N398" i="1"/>
  <c r="N394" i="1"/>
  <c r="O394" i="1"/>
  <c r="L394" i="1"/>
  <c r="M394" i="1"/>
  <c r="K378" i="1"/>
  <c r="L385" i="1"/>
  <c r="P385" i="1"/>
  <c r="O385" i="1"/>
  <c r="N385" i="1"/>
  <c r="W292" i="1"/>
  <c r="X293" i="1"/>
  <c r="Y293" i="1"/>
  <c r="P293" i="1"/>
  <c r="N293" i="1"/>
  <c r="L293" i="1"/>
  <c r="O293" i="1"/>
  <c r="M293" i="1"/>
  <c r="W222" i="1"/>
  <c r="X222" i="1" s="1"/>
  <c r="W215" i="1"/>
  <c r="X215" i="1" s="1"/>
  <c r="J265" i="1"/>
  <c r="K262" i="1" s="1"/>
  <c r="J257" i="1"/>
  <c r="J253" i="1"/>
  <c r="J250" i="1"/>
  <c r="J235" i="1"/>
  <c r="J252" i="1"/>
  <c r="J239" i="1"/>
  <c r="R427" i="1" l="1"/>
  <c r="Q7" i="8"/>
  <c r="O27" i="15" s="1"/>
  <c r="R378" i="1"/>
  <c r="O7" i="8"/>
  <c r="M27" i="15" s="1"/>
  <c r="R358" i="1"/>
  <c r="N7" i="8"/>
  <c r="L27" i="15" s="1"/>
  <c r="R292" i="1"/>
  <c r="K7" i="8"/>
  <c r="I27" i="15" s="1"/>
  <c r="O281" i="1"/>
  <c r="L281" i="1"/>
  <c r="Q543" i="1"/>
  <c r="T27" i="15"/>
  <c r="K250" i="1"/>
  <c r="K253" i="1"/>
  <c r="N253" i="1" s="1"/>
  <c r="N281" i="1"/>
  <c r="K235" i="1"/>
  <c r="P281" i="1"/>
  <c r="L262" i="1"/>
  <c r="Q427" i="1"/>
  <c r="Q378" i="1"/>
  <c r="Q358" i="1"/>
  <c r="Q325" i="1"/>
  <c r="Q292" i="1"/>
  <c r="K27" i="15"/>
  <c r="K426" i="1"/>
  <c r="Q426" i="1" s="1"/>
  <c r="AB157" i="1"/>
  <c r="Z199" i="1"/>
  <c r="AB235" i="1"/>
  <c r="AB183" i="1"/>
  <c r="AB199" i="1"/>
  <c r="Y157" i="1"/>
  <c r="X235" i="1"/>
  <c r="Y183" i="1"/>
  <c r="X183" i="1"/>
  <c r="AA183" i="1"/>
  <c r="AA157" i="1"/>
  <c r="X157" i="1"/>
  <c r="AB250" i="1"/>
  <c r="Z250" i="1"/>
  <c r="Y199" i="1"/>
  <c r="Y250" i="1"/>
  <c r="X250" i="1"/>
  <c r="X199" i="1"/>
  <c r="Z235" i="1"/>
  <c r="Y235" i="1"/>
  <c r="Z178" i="1"/>
  <c r="W261" i="1"/>
  <c r="W260" i="1" s="1"/>
  <c r="X178" i="1"/>
  <c r="Y241" i="1"/>
  <c r="X208" i="1"/>
  <c r="Z208" i="1"/>
  <c r="N274" i="1"/>
  <c r="X262" i="1"/>
  <c r="O274" i="1"/>
  <c r="Y262" i="1"/>
  <c r="P288" i="1"/>
  <c r="O241" i="1"/>
  <c r="Z241" i="1"/>
  <c r="AA253" i="1"/>
  <c r="Z253" i="1"/>
  <c r="X241" i="1"/>
  <c r="Y253" i="1"/>
  <c r="AA241" i="1"/>
  <c r="X253" i="1"/>
  <c r="AB208" i="1"/>
  <c r="AA208" i="1"/>
  <c r="AA178" i="1"/>
  <c r="Y178" i="1"/>
  <c r="L274" i="1"/>
  <c r="M274" i="1"/>
  <c r="AA288" i="1"/>
  <c r="AB288" i="1"/>
  <c r="X288" i="1"/>
  <c r="AA274" i="1"/>
  <c r="Y274" i="1"/>
  <c r="AB274" i="1"/>
  <c r="Z274" i="1"/>
  <c r="X274" i="1"/>
  <c r="O222" i="1"/>
  <c r="Z262" i="1"/>
  <c r="AA262" i="1"/>
  <c r="Z288" i="1"/>
  <c r="AB281" i="1"/>
  <c r="Z281" i="1"/>
  <c r="X281" i="1"/>
  <c r="AA281" i="1"/>
  <c r="Y281" i="1"/>
  <c r="AB267" i="1"/>
  <c r="Z267" i="1"/>
  <c r="X267" i="1"/>
  <c r="AA267" i="1"/>
  <c r="Y267" i="1"/>
  <c r="M288" i="1"/>
  <c r="N288" i="1"/>
  <c r="O288" i="1"/>
  <c r="P267" i="1"/>
  <c r="N267" i="1"/>
  <c r="L267" i="1"/>
  <c r="O267" i="1"/>
  <c r="M267" i="1"/>
  <c r="Z222" i="1"/>
  <c r="W221" i="1"/>
  <c r="AB222" i="1"/>
  <c r="AA222" i="1"/>
  <c r="Y222" i="1"/>
  <c r="Z215" i="1"/>
  <c r="W156" i="1"/>
  <c r="AB215" i="1"/>
  <c r="AA215" i="1"/>
  <c r="Y215" i="1"/>
  <c r="K261" i="1"/>
  <c r="J219" i="1"/>
  <c r="K215" i="1" s="1"/>
  <c r="J204" i="1"/>
  <c r="J208" i="1"/>
  <c r="K208" i="1" s="1"/>
  <c r="J199" i="1"/>
  <c r="J187" i="1"/>
  <c r="R261" i="1" l="1"/>
  <c r="J7" i="8"/>
  <c r="H27" i="15" s="1"/>
  <c r="K199" i="1"/>
  <c r="Q261" i="1"/>
  <c r="K260" i="1"/>
  <c r="Q260" i="1" s="1"/>
  <c r="N241" i="1"/>
  <c r="M241" i="1"/>
  <c r="L241" i="1"/>
  <c r="P241" i="1"/>
  <c r="M222" i="1"/>
  <c r="L222" i="1"/>
  <c r="P222" i="1"/>
  <c r="N222" i="1"/>
  <c r="M253" i="1"/>
  <c r="P253" i="1"/>
  <c r="P208" i="1"/>
  <c r="L253" i="1"/>
  <c r="O253" i="1"/>
  <c r="K221" i="1"/>
  <c r="P262" i="1"/>
  <c r="N262" i="1"/>
  <c r="O262" i="1"/>
  <c r="M262" i="1"/>
  <c r="P250" i="1"/>
  <c r="N250" i="1"/>
  <c r="L250" i="1"/>
  <c r="O250" i="1"/>
  <c r="M250" i="1"/>
  <c r="P235" i="1"/>
  <c r="N235" i="1"/>
  <c r="L235" i="1"/>
  <c r="O235" i="1"/>
  <c r="M235" i="1"/>
  <c r="P215" i="1"/>
  <c r="N215" i="1"/>
  <c r="L215" i="1"/>
  <c r="O215" i="1"/>
  <c r="M215" i="1"/>
  <c r="R221" i="1" l="1"/>
  <c r="I7" i="8"/>
  <c r="G27" i="15" s="1"/>
  <c r="Q221" i="1"/>
  <c r="O208" i="1"/>
  <c r="L208" i="1"/>
  <c r="N208" i="1"/>
  <c r="M208" i="1"/>
  <c r="P199" i="1"/>
  <c r="N199" i="1"/>
  <c r="L199" i="1"/>
  <c r="O199" i="1"/>
  <c r="M199" i="1"/>
  <c r="J183" i="1"/>
  <c r="K183" i="1" s="1"/>
  <c r="J178" i="1"/>
  <c r="K178" i="1" s="1"/>
  <c r="K156" i="1" l="1"/>
  <c r="P183" i="1"/>
  <c r="N183" i="1"/>
  <c r="L183" i="1"/>
  <c r="O183" i="1"/>
  <c r="M183" i="1"/>
  <c r="P178" i="1"/>
  <c r="N178" i="1"/>
  <c r="L178" i="1"/>
  <c r="O178" i="1"/>
  <c r="M178" i="1"/>
  <c r="R156" i="1" l="1"/>
  <c r="H7" i="8"/>
  <c r="P157" i="1"/>
  <c r="O157" i="1" l="1"/>
  <c r="N157" i="1"/>
  <c r="M157" i="1"/>
  <c r="L157" i="1"/>
  <c r="V140" i="1"/>
  <c r="V103" i="1"/>
  <c r="V98" i="1"/>
  <c r="V94" i="1"/>
  <c r="V91" i="1"/>
  <c r="V85" i="1"/>
  <c r="V66" i="1"/>
  <c r="V64" i="1"/>
  <c r="V119" i="1"/>
  <c r="V116" i="1"/>
  <c r="V110" i="1"/>
  <c r="V108" i="1"/>
  <c r="V56" i="1"/>
  <c r="V50" i="1"/>
  <c r="J116" i="1"/>
  <c r="K116" i="1" s="1"/>
  <c r="J110" i="1"/>
  <c r="K110" i="1" s="1"/>
  <c r="J85" i="1"/>
  <c r="K85" i="1" s="1"/>
  <c r="J66" i="1"/>
  <c r="K66" i="1" s="1"/>
  <c r="K105" i="1" l="1"/>
  <c r="F7" i="8" s="1"/>
  <c r="Q156" i="1"/>
  <c r="F27" i="15"/>
  <c r="W140" i="1"/>
  <c r="AB140" i="1" s="1"/>
  <c r="W110" i="1"/>
  <c r="Z110" i="1" s="1"/>
  <c r="W134" i="1"/>
  <c r="Y134" i="1" s="1"/>
  <c r="W125" i="1"/>
  <c r="W116" i="1"/>
  <c r="AB116" i="1" s="1"/>
  <c r="W106" i="1"/>
  <c r="W100" i="1"/>
  <c r="W94" i="1"/>
  <c r="W85" i="1"/>
  <c r="W66" i="1"/>
  <c r="AB66" i="1" s="1"/>
  <c r="W59" i="1"/>
  <c r="R105" i="1" l="1"/>
  <c r="Q105" i="1"/>
  <c r="AB110" i="1"/>
  <c r="AA110" i="1"/>
  <c r="Y140" i="1"/>
  <c r="X140" i="1"/>
  <c r="AA140" i="1"/>
  <c r="Z140" i="1"/>
  <c r="Y110" i="1"/>
  <c r="X110" i="1"/>
  <c r="L125" i="1"/>
  <c r="W124" i="1"/>
  <c r="W123" i="1" s="1"/>
  <c r="N134" i="1"/>
  <c r="L134" i="1"/>
  <c r="AB134" i="1"/>
  <c r="Z134" i="1"/>
  <c r="X134" i="1"/>
  <c r="AA134" i="1"/>
  <c r="AB125" i="1"/>
  <c r="AA125" i="1"/>
  <c r="Z125" i="1"/>
  <c r="Y125" i="1"/>
  <c r="X125" i="1"/>
  <c r="M140" i="1"/>
  <c r="P140" i="1"/>
  <c r="L140" i="1"/>
  <c r="O140" i="1"/>
  <c r="N140" i="1"/>
  <c r="P134" i="1"/>
  <c r="O134" i="1"/>
  <c r="M134" i="1"/>
  <c r="P125" i="1"/>
  <c r="O125" i="1"/>
  <c r="N125" i="1"/>
  <c r="M125" i="1"/>
  <c r="Z116" i="1"/>
  <c r="Y116" i="1"/>
  <c r="X116" i="1"/>
  <c r="AA116" i="1"/>
  <c r="AB106" i="1"/>
  <c r="X106" i="1"/>
  <c r="AA106" i="1"/>
  <c r="Z106" i="1"/>
  <c r="Y106" i="1"/>
  <c r="AB100" i="1"/>
  <c r="X100" i="1"/>
  <c r="AA100" i="1"/>
  <c r="Z100" i="1"/>
  <c r="Y100" i="1"/>
  <c r="AA94" i="1"/>
  <c r="Z94" i="1"/>
  <c r="Y94" i="1"/>
  <c r="AB94" i="1"/>
  <c r="X94" i="1"/>
  <c r="AB85" i="1"/>
  <c r="X85" i="1"/>
  <c r="AA85" i="1"/>
  <c r="Z85" i="1"/>
  <c r="Y85" i="1"/>
  <c r="X66" i="1"/>
  <c r="Z66" i="1"/>
  <c r="Y66" i="1"/>
  <c r="AA66" i="1"/>
  <c r="AA59" i="1"/>
  <c r="Z59" i="1"/>
  <c r="Y59" i="1"/>
  <c r="AB59" i="1"/>
  <c r="X59" i="1"/>
  <c r="Q124" i="1" l="1"/>
  <c r="E27" i="15"/>
  <c r="W50" i="1"/>
  <c r="V45" i="1"/>
  <c r="V36" i="1"/>
  <c r="V32" i="1"/>
  <c r="W32" i="1" l="1"/>
  <c r="AA32" i="1" s="1"/>
  <c r="W40" i="1"/>
  <c r="AA40" i="1" s="1"/>
  <c r="X50" i="1"/>
  <c r="AB50" i="1"/>
  <c r="AA50" i="1"/>
  <c r="Z50" i="1"/>
  <c r="Y50" i="1"/>
  <c r="P85" i="1"/>
  <c r="L85" i="1"/>
  <c r="M85" i="1"/>
  <c r="O85" i="1"/>
  <c r="N85" i="1"/>
  <c r="W18" i="1"/>
  <c r="AB32" i="1" l="1"/>
  <c r="Y32" i="1"/>
  <c r="Z32" i="1"/>
  <c r="X32" i="1"/>
  <c r="Z40" i="1"/>
  <c r="Y40" i="1"/>
  <c r="AB40" i="1"/>
  <c r="X40" i="1"/>
  <c r="Y18" i="1"/>
  <c r="AB18" i="1"/>
  <c r="X18" i="1"/>
  <c r="AA18" i="1"/>
  <c r="Z18" i="1"/>
  <c r="L110" i="1" l="1"/>
  <c r="M116" i="1" l="1"/>
  <c r="P116" i="1"/>
  <c r="L116" i="1"/>
  <c r="O116" i="1"/>
  <c r="N116" i="1"/>
  <c r="P110" i="1"/>
  <c r="O110" i="1"/>
  <c r="N110" i="1"/>
  <c r="M110" i="1"/>
  <c r="L106" i="1" l="1"/>
  <c r="P100" i="1"/>
  <c r="N100" i="1"/>
  <c r="L100" i="1"/>
  <c r="O100" i="1"/>
  <c r="M100" i="1"/>
  <c r="O106" i="1"/>
  <c r="N106" i="1"/>
  <c r="M106" i="1"/>
  <c r="P106" i="1"/>
  <c r="J94" i="1"/>
  <c r="K94" i="1" s="1"/>
  <c r="D27" i="15" l="1"/>
  <c r="O50" i="1" l="1"/>
  <c r="M50" i="1"/>
  <c r="P50" i="1"/>
  <c r="N50" i="1"/>
  <c r="L50" i="1"/>
  <c r="P66" i="1"/>
  <c r="N66" i="1"/>
  <c r="L66" i="1"/>
  <c r="O66" i="1"/>
  <c r="M66" i="1"/>
  <c r="P94" i="1"/>
  <c r="L94" i="1"/>
  <c r="N94" i="1"/>
  <c r="M94" i="1"/>
  <c r="O94" i="1"/>
  <c r="J32" i="1"/>
  <c r="K32" i="1" s="1"/>
  <c r="K17" i="1" s="1"/>
  <c r="E7" i="8" s="1"/>
  <c r="R17" i="1" l="1"/>
  <c r="K6" i="1" s="1"/>
  <c r="K16" i="1"/>
  <c r="Q16" i="1" s="1"/>
  <c r="Q17" i="1"/>
  <c r="P59" i="1"/>
  <c r="L59" i="1"/>
  <c r="O59" i="1"/>
  <c r="N59" i="1"/>
  <c r="M59" i="1"/>
  <c r="Q6" i="1" l="1"/>
  <c r="L18" i="1"/>
  <c r="M32" i="1"/>
  <c r="P32" i="1"/>
  <c r="L32" i="1"/>
  <c r="O32" i="1"/>
  <c r="N32" i="1"/>
  <c r="L40" i="1"/>
  <c r="M40" i="1"/>
  <c r="P40" i="1"/>
  <c r="O40" i="1"/>
  <c r="N40" i="1"/>
  <c r="M18" i="1"/>
  <c r="P18" i="1"/>
  <c r="O18" i="1"/>
  <c r="N18" i="1"/>
  <c r="Q4" i="15" l="1"/>
  <c r="C27" i="15"/>
  <c r="W17" i="1"/>
  <c r="Q5" i="15" l="1"/>
  <c r="C4" i="8"/>
  <c r="C3" i="8"/>
  <c r="W105" i="1" l="1"/>
  <c r="W16" i="1" l="1"/>
  <c r="W6" i="1"/>
  <c r="K123" i="1"/>
  <c r="Q123" i="1" s="1"/>
  <c r="AB156" i="1" l="1"/>
  <c r="AB105" i="1"/>
  <c r="AA17" i="1"/>
  <c r="Z500" i="1"/>
  <c r="AB484" i="1"/>
  <c r="Z456" i="1"/>
  <c r="AC427" i="1"/>
  <c r="AC378" i="1"/>
  <c r="Y358" i="1"/>
  <c r="AC325" i="1"/>
  <c r="AC292" i="1"/>
  <c r="AC261" i="1"/>
  <c r="AC221" i="1"/>
  <c r="Y124" i="1"/>
  <c r="AC17" i="1"/>
  <c r="AC8" i="1"/>
  <c r="AB8" i="1"/>
  <c r="AA8" i="1"/>
  <c r="Z8" i="1"/>
  <c r="Y8" i="1"/>
  <c r="X8" i="1"/>
  <c r="AC7" i="1"/>
  <c r="AB7" i="1"/>
  <c r="AA7" i="1"/>
  <c r="Z7" i="1"/>
  <c r="Y7" i="1"/>
  <c r="X7" i="1"/>
  <c r="N325" i="1"/>
  <c r="P261" i="1"/>
  <c r="M500" i="1"/>
  <c r="O456" i="1"/>
  <c r="L358" i="1"/>
  <c r="L156" i="1"/>
  <c r="P8" i="1"/>
  <c r="O8" i="1"/>
  <c r="N8" i="1"/>
  <c r="M8" i="1"/>
  <c r="L8" i="1"/>
  <c r="P7" i="1"/>
  <c r="O7" i="1"/>
  <c r="N7" i="1"/>
  <c r="M7" i="1"/>
  <c r="L7" i="1"/>
  <c r="AA544" i="1"/>
  <c r="X544" i="1"/>
  <c r="AB544" i="1"/>
  <c r="Y544" i="1"/>
  <c r="Z544" i="1"/>
  <c r="AA456" i="1"/>
  <c r="AC456" i="1"/>
  <c r="X456" i="1"/>
  <c r="AB456" i="1"/>
  <c r="Y456" i="1"/>
  <c r="AA325" i="1"/>
  <c r="X325" i="1"/>
  <c r="AB325" i="1"/>
  <c r="Y325" i="1"/>
  <c r="Z325" i="1"/>
  <c r="AB292" i="1"/>
  <c r="Y292" i="1"/>
  <c r="Z292" i="1"/>
  <c r="AA292" i="1"/>
  <c r="X292" i="1"/>
  <c r="Z124" i="1"/>
  <c r="AC124" i="1"/>
  <c r="AA124" i="1"/>
  <c r="X124" i="1"/>
  <c r="AB124" i="1"/>
  <c r="X17" i="1"/>
  <c r="AB17" i="1"/>
  <c r="Z17" i="1"/>
  <c r="N544" i="1"/>
  <c r="P544" i="1"/>
  <c r="O544" i="1"/>
  <c r="M544" i="1"/>
  <c r="N500" i="1"/>
  <c r="M499" i="1"/>
  <c r="N484" i="1"/>
  <c r="P484" i="1"/>
  <c r="O484" i="1"/>
  <c r="L484" i="1"/>
  <c r="M484" i="1"/>
  <c r="M456" i="1"/>
  <c r="N456" i="1"/>
  <c r="P456" i="1"/>
  <c r="O426" i="1"/>
  <c r="M427" i="1"/>
  <c r="O427" i="1"/>
  <c r="N427" i="1"/>
  <c r="P427" i="1"/>
  <c r="O378" i="1"/>
  <c r="M378" i="1"/>
  <c r="P378" i="1"/>
  <c r="L378" i="1"/>
  <c r="N378" i="1"/>
  <c r="O358" i="1"/>
  <c r="P358" i="1"/>
  <c r="M358" i="1"/>
  <c r="M325" i="1"/>
  <c r="L325" i="1"/>
  <c r="O325" i="1"/>
  <c r="P325" i="1"/>
  <c r="L292" i="1"/>
  <c r="N292" i="1"/>
  <c r="O292" i="1"/>
  <c r="P292" i="1"/>
  <c r="M292" i="1"/>
  <c r="L261" i="1"/>
  <c r="O261" i="1"/>
  <c r="M221" i="1"/>
  <c r="N221" i="1"/>
  <c r="O221" i="1"/>
  <c r="L221" i="1"/>
  <c r="P221" i="1"/>
  <c r="M156" i="1"/>
  <c r="O156" i="1"/>
  <c r="L123" i="1"/>
  <c r="O124" i="1"/>
  <c r="P124" i="1"/>
  <c r="L124" i="1"/>
  <c r="N124" i="1"/>
  <c r="L105" i="1"/>
  <c r="M105" i="1"/>
  <c r="O105" i="1"/>
  <c r="N105" i="1"/>
  <c r="P105" i="1"/>
  <c r="O17" i="1"/>
  <c r="N17" i="1"/>
  <c r="L17" i="1"/>
  <c r="M17" i="1"/>
  <c r="Z358" i="1"/>
  <c r="AA358" i="1"/>
  <c r="AC358" i="1"/>
  <c r="X358" i="1"/>
  <c r="AB358" i="1"/>
  <c r="AC500" i="1"/>
  <c r="AA500" i="1"/>
  <c r="X500" i="1"/>
  <c r="AB500" i="1"/>
  <c r="Y499" i="1"/>
  <c r="Y500" i="1"/>
  <c r="AB455" i="1"/>
  <c r="AC484" i="1"/>
  <c r="Y484" i="1"/>
  <c r="Z484" i="1"/>
  <c r="AA484" i="1"/>
  <c r="X484" i="1"/>
  <c r="X427" i="1"/>
  <c r="AB427" i="1"/>
  <c r="Y427" i="1"/>
  <c r="Z427" i="1"/>
  <c r="AA427" i="1"/>
  <c r="Z378" i="1"/>
  <c r="AA378" i="1"/>
  <c r="X378" i="1"/>
  <c r="AB378" i="1"/>
  <c r="Y378" i="1"/>
  <c r="Z261" i="1"/>
  <c r="AA261" i="1"/>
  <c r="X260" i="1"/>
  <c r="X261" i="1"/>
  <c r="AB261" i="1"/>
  <c r="Y261" i="1"/>
  <c r="X221" i="1"/>
  <c r="AB221" i="1"/>
  <c r="Y221" i="1"/>
  <c r="Z221" i="1"/>
  <c r="AA221" i="1"/>
  <c r="Y156" i="1"/>
  <c r="Z156" i="1"/>
  <c r="AA156" i="1"/>
  <c r="X156" i="1"/>
  <c r="AC105" i="1"/>
  <c r="Y105" i="1"/>
  <c r="Z105" i="1"/>
  <c r="AA105" i="1"/>
  <c r="X105" i="1"/>
  <c r="AC156" i="1"/>
  <c r="AA123" i="1"/>
  <c r="AB426" i="1"/>
  <c r="P156" i="1"/>
  <c r="N261" i="1"/>
  <c r="L427" i="1"/>
  <c r="P500" i="1"/>
  <c r="L500" i="1"/>
  <c r="P17" i="1"/>
  <c r="O260" i="1"/>
  <c r="L260" i="1"/>
  <c r="P260" i="1"/>
  <c r="Y6" i="1" l="1"/>
  <c r="AB6" i="1"/>
  <c r="X6" i="1"/>
  <c r="AA6" i="1"/>
  <c r="Z6" i="1"/>
  <c r="Y16" i="1"/>
  <c r="AB16" i="1"/>
  <c r="AA16" i="1"/>
  <c r="Z16" i="1"/>
  <c r="AC16" i="1"/>
  <c r="X16" i="1"/>
  <c r="Z499" i="1"/>
  <c r="AB499" i="1"/>
  <c r="AC499" i="1"/>
  <c r="AA455" i="1"/>
  <c r="AC455" i="1"/>
  <c r="X455" i="1"/>
  <c r="Y455" i="1"/>
  <c r="Z455" i="1"/>
  <c r="X426" i="1"/>
  <c r="AC426" i="1"/>
  <c r="Z426" i="1"/>
  <c r="AA426" i="1"/>
  <c r="L499" i="1"/>
  <c r="O499" i="1"/>
  <c r="P499" i="1"/>
  <c r="N499" i="1"/>
  <c r="O455" i="1"/>
  <c r="M455" i="1"/>
  <c r="N455" i="1"/>
  <c r="P426" i="1"/>
  <c r="N426" i="1"/>
  <c r="Y260" i="1"/>
  <c r="AC123" i="1"/>
  <c r="X123" i="1"/>
  <c r="M123" i="1"/>
  <c r="P455" i="1"/>
  <c r="AC260" i="1"/>
  <c r="AB123" i="1"/>
  <c r="Y426" i="1"/>
  <c r="X499" i="1"/>
  <c r="AA499" i="1"/>
  <c r="N123" i="1"/>
  <c r="N260" i="1"/>
  <c r="M426" i="1"/>
  <c r="L426" i="1"/>
  <c r="M124" i="1"/>
  <c r="M261" i="1"/>
  <c r="N358" i="1"/>
  <c r="L456" i="1"/>
  <c r="O500" i="1"/>
  <c r="Z123" i="1"/>
  <c r="Y123" i="1"/>
  <c r="L455" i="1"/>
  <c r="AB260" i="1"/>
  <c r="O123" i="1"/>
  <c r="P123" i="1"/>
  <c r="M260" i="1"/>
  <c r="N156" i="1"/>
  <c r="L544" i="1"/>
  <c r="AC544" i="1"/>
  <c r="Z543" i="1"/>
  <c r="AC543" i="1"/>
  <c r="Y543" i="1"/>
  <c r="X543" i="1"/>
  <c r="AB543" i="1"/>
  <c r="AA543" i="1"/>
  <c r="L543" i="1"/>
  <c r="M543" i="1"/>
  <c r="N543" i="1"/>
  <c r="P543" i="1"/>
  <c r="O543" i="1"/>
  <c r="AA260" i="1"/>
  <c r="Z260" i="1"/>
  <c r="Y17" i="1"/>
  <c r="AC6" i="1" l="1"/>
  <c r="M6" i="1"/>
  <c r="N16" i="1"/>
  <c r="M16" i="1" l="1"/>
  <c r="L16" i="1"/>
  <c r="N6" i="1"/>
  <c r="O6" i="1"/>
  <c r="P16" i="1"/>
  <c r="O16" i="1"/>
  <c r="L6" i="1"/>
  <c r="P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tc={D2FBEA45-F5CE-434A-B9BD-56C6F3C082BD}</author>
    <author>misawa</author>
  </authors>
  <commentList>
    <comment ref="H14" authorId="0" shapeId="0" xr:uid="{D2FBEA45-F5CE-434A-B9BD-56C6F3C082BD}">
      <text>
        <t>[Comentario encadenado]
Su versión de Excel le permite leer este comentario encadenado; sin embargo, las ediciones que se apliquen se quitarán si el archivo se abre en una versión más reciente de Excel. Más información: https://go.microsoft.com/fwlink/?linkid=870924
Comentario:
    Yes, 1
No, 0
Not Applicable, N/A</t>
      </text>
    </comment>
    <comment ref="T14" authorId="1" shapeId="0" xr:uid="{00000000-0006-0000-0000-000002000000}">
      <text>
        <r>
          <rPr>
            <b/>
            <sz val="9"/>
            <color indexed="81"/>
            <rFont val="ＭＳ Ｐゴシック"/>
            <family val="3"/>
            <charset val="128"/>
          </rPr>
          <t>出来ていれば 1
出来ていなければ 0
該当しない場合は N/A</t>
        </r>
      </text>
    </comment>
  </commentList>
</comments>
</file>

<file path=xl/sharedStrings.xml><?xml version="1.0" encoding="utf-8"?>
<sst xmlns="http://schemas.openxmlformats.org/spreadsheetml/2006/main" count="1177" uniqueCount="1024">
  <si>
    <t>Status Bar</t>
    <phoneticPr fontId="2"/>
  </si>
  <si>
    <t>Sub Rate</t>
    <phoneticPr fontId="2"/>
  </si>
  <si>
    <t>Notes</t>
    <phoneticPr fontId="2"/>
  </si>
  <si>
    <t>Status Bar</t>
    <phoneticPr fontId="2"/>
  </si>
  <si>
    <t>Scoring Bar</t>
    <phoneticPr fontId="2"/>
  </si>
  <si>
    <t>Comp.
Rate%</t>
    <phoneticPr fontId="2"/>
  </si>
  <si>
    <t>#</t>
    <phoneticPr fontId="2"/>
  </si>
  <si>
    <t>Individual
Element
Comp. Rate%</t>
    <phoneticPr fontId="2"/>
  </si>
  <si>
    <t>Contribution Ratio</t>
    <phoneticPr fontId="2"/>
  </si>
  <si>
    <t>Individual
Sub-Element
Comp. Rate%</t>
    <phoneticPr fontId="2"/>
  </si>
  <si>
    <t>Individual
Assessment
Score</t>
    <phoneticPr fontId="2"/>
  </si>
  <si>
    <t>Rate</t>
    <phoneticPr fontId="2"/>
  </si>
  <si>
    <t>Progress%</t>
    <phoneticPr fontId="2"/>
  </si>
  <si>
    <t>No.</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</si>
  <si>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</si>
  <si>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</si>
  <si>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</si>
  <si>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</si>
  <si>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</si>
  <si>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</si>
  <si>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</si>
  <si>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</si>
  <si>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</si>
  <si>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</si>
  <si>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</si>
  <si>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</si>
  <si>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</si>
  <si>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</si>
  <si>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</si>
  <si>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
  </si>
  <si>
    <t>C1-1-1</t>
    <phoneticPr fontId="2"/>
  </si>
  <si>
    <t>C2-1-1</t>
    <phoneticPr fontId="2"/>
  </si>
  <si>
    <t>C2-2-1</t>
    <phoneticPr fontId="2"/>
  </si>
  <si>
    <t>C2-1-3</t>
    <phoneticPr fontId="2"/>
  </si>
  <si>
    <t>C2-1-4</t>
    <phoneticPr fontId="2"/>
  </si>
  <si>
    <t>C2-1-5</t>
    <phoneticPr fontId="2"/>
  </si>
  <si>
    <t>C2-1-6</t>
    <phoneticPr fontId="2"/>
  </si>
  <si>
    <t>C2-1-7</t>
    <phoneticPr fontId="2"/>
  </si>
  <si>
    <t>C2-1-8</t>
    <phoneticPr fontId="2"/>
  </si>
  <si>
    <t>C2-1-9</t>
    <phoneticPr fontId="2"/>
  </si>
  <si>
    <t>C3-1-1</t>
    <phoneticPr fontId="2"/>
  </si>
  <si>
    <t>C3-2-3</t>
    <phoneticPr fontId="2"/>
  </si>
  <si>
    <t>C3-2-2</t>
    <phoneticPr fontId="2"/>
  </si>
  <si>
    <t>C3-2-4</t>
    <phoneticPr fontId="2"/>
  </si>
  <si>
    <t>C7-1-2</t>
    <phoneticPr fontId="2"/>
  </si>
  <si>
    <t>C7-1-4</t>
    <phoneticPr fontId="2"/>
  </si>
  <si>
    <t>C7-1-5</t>
    <phoneticPr fontId="2"/>
  </si>
  <si>
    <t>C7-1-6</t>
    <phoneticPr fontId="2"/>
  </si>
  <si>
    <t>C7-1-7</t>
    <phoneticPr fontId="2"/>
  </si>
  <si>
    <t>C3-2-7</t>
    <phoneticPr fontId="2"/>
  </si>
  <si>
    <t>C3-2-8</t>
    <phoneticPr fontId="2"/>
  </si>
  <si>
    <t>C7-2-1</t>
    <phoneticPr fontId="2"/>
  </si>
  <si>
    <t>C7-3-1</t>
    <phoneticPr fontId="2"/>
  </si>
  <si>
    <t>C4-2-1</t>
    <phoneticPr fontId="2"/>
  </si>
  <si>
    <t>C4-2-2</t>
    <phoneticPr fontId="2"/>
  </si>
  <si>
    <t>C4-2-3</t>
    <phoneticPr fontId="2"/>
  </si>
  <si>
    <t>C6-1-1</t>
    <phoneticPr fontId="2"/>
  </si>
  <si>
    <t>C5-2-1</t>
    <phoneticPr fontId="2"/>
  </si>
  <si>
    <t>C5-2-2</t>
    <phoneticPr fontId="2"/>
  </si>
  <si>
    <t>C6-1-2</t>
    <phoneticPr fontId="2"/>
  </si>
  <si>
    <t>C6-2-1</t>
    <phoneticPr fontId="2"/>
  </si>
  <si>
    <t>C6-1-3</t>
    <phoneticPr fontId="2"/>
  </si>
  <si>
    <t>C6-3-1</t>
    <phoneticPr fontId="2"/>
  </si>
  <si>
    <t>C6-1-5</t>
    <phoneticPr fontId="2"/>
  </si>
  <si>
    <t>C5-2-3</t>
    <phoneticPr fontId="2"/>
  </si>
  <si>
    <t>C5-2-4</t>
    <phoneticPr fontId="2"/>
  </si>
  <si>
    <t>C6-1-8</t>
    <phoneticPr fontId="2"/>
  </si>
  <si>
    <t>C6-2-2</t>
    <phoneticPr fontId="2"/>
  </si>
  <si>
    <t>C6-1-10</t>
    <phoneticPr fontId="2"/>
  </si>
  <si>
    <t>C6-1-11</t>
    <phoneticPr fontId="2"/>
  </si>
  <si>
    <t>C6-1-12</t>
    <phoneticPr fontId="2"/>
  </si>
  <si>
    <t>C3-3-2</t>
    <phoneticPr fontId="2"/>
  </si>
  <si>
    <t>C3-3-3</t>
    <phoneticPr fontId="2"/>
  </si>
  <si>
    <t xml:space="preserve">C1-3-1 </t>
    <phoneticPr fontId="2"/>
  </si>
  <si>
    <t>C7-3-7</t>
    <phoneticPr fontId="2"/>
  </si>
  <si>
    <t>C6-3-4</t>
    <phoneticPr fontId="2"/>
  </si>
  <si>
    <t>C7-3-10</t>
    <phoneticPr fontId="2"/>
  </si>
  <si>
    <t>C7-3-11</t>
    <phoneticPr fontId="2"/>
  </si>
  <si>
    <t>C7-3-12</t>
    <phoneticPr fontId="2"/>
  </si>
  <si>
    <t>C7-3-13</t>
    <phoneticPr fontId="2"/>
  </si>
  <si>
    <t>C7-3-15</t>
    <phoneticPr fontId="2"/>
  </si>
  <si>
    <t>C3-2-1</t>
    <phoneticPr fontId="2"/>
  </si>
  <si>
    <t>C7-1-1</t>
    <phoneticPr fontId="2"/>
  </si>
  <si>
    <t>C7-1-3</t>
    <phoneticPr fontId="2"/>
  </si>
  <si>
    <t>C3-1-7</t>
    <phoneticPr fontId="2"/>
  </si>
  <si>
    <t>C3-1-6</t>
    <phoneticPr fontId="2"/>
  </si>
  <si>
    <t>C3-1-8</t>
    <phoneticPr fontId="2"/>
  </si>
  <si>
    <t>C3-1-9</t>
    <phoneticPr fontId="2"/>
  </si>
  <si>
    <t>C3-1-10</t>
    <phoneticPr fontId="2"/>
  </si>
  <si>
    <t>C3-1-11</t>
    <phoneticPr fontId="2"/>
  </si>
  <si>
    <t>C3-1-12</t>
    <phoneticPr fontId="2"/>
  </si>
  <si>
    <t>C3-1-13</t>
    <phoneticPr fontId="2"/>
  </si>
  <si>
    <t>C7-2-2</t>
    <phoneticPr fontId="2"/>
  </si>
  <si>
    <t>C4-1-3</t>
    <phoneticPr fontId="2"/>
  </si>
  <si>
    <t>C4-1-4</t>
    <phoneticPr fontId="2"/>
  </si>
  <si>
    <t>C7-1-8</t>
    <phoneticPr fontId="2"/>
  </si>
  <si>
    <t>C7-1-9</t>
    <phoneticPr fontId="2"/>
  </si>
  <si>
    <t>C7-1-10</t>
    <phoneticPr fontId="2"/>
  </si>
  <si>
    <t>C7-1-11</t>
    <phoneticPr fontId="2"/>
  </si>
  <si>
    <t>C7-1-12</t>
    <phoneticPr fontId="2"/>
  </si>
  <si>
    <t>C7-1-13</t>
    <phoneticPr fontId="2"/>
  </si>
  <si>
    <t>C7-1-14</t>
    <phoneticPr fontId="2"/>
  </si>
  <si>
    <t>C7-1-15</t>
    <phoneticPr fontId="2"/>
  </si>
  <si>
    <t>C7-1-16</t>
    <phoneticPr fontId="2"/>
  </si>
  <si>
    <t>a) Hierarchically-established Quality Management Systems, sub-systems and/or processes are standardized and documented.</t>
    <phoneticPr fontId="2"/>
  </si>
  <si>
    <t>f) Supplier has sustained certification from customers.</t>
    <phoneticPr fontId="2"/>
  </si>
  <si>
    <t>d) The documented standards are always available for all employees.</t>
    <phoneticPr fontId="2"/>
  </si>
  <si>
    <t>Applicable if QMS was transferred from their Headquarters or mother plant;
i) QMS has been adjusted to particular requirements or uniqueness from the country where the site is located.
 (e.g. turnover propensity, regulations, labor standards, local content ratio etc.)</t>
    <phoneticPr fontId="2"/>
  </si>
  <si>
    <t>a) QMS operational plans with quality targets are linked to a company policy, a long-term business strategy and/or the last quality performance in reality.</t>
    <phoneticPr fontId="2"/>
  </si>
  <si>
    <t>b) Supplier sets higher quality targets than the last fiscal year.</t>
    <phoneticPr fontId="2"/>
  </si>
  <si>
    <t xml:space="preserve">c) High-level QMS operational plan is broken down to low-level plans of hierarchical organizations. </t>
    <phoneticPr fontId="2"/>
  </si>
  <si>
    <t>e) Long-term business strategy with targets is prospectively set towards the next 3-5 years.</t>
    <phoneticPr fontId="2"/>
  </si>
  <si>
    <t>f) Long-term business strategy with targets effectively tackles market trend and competitors.</t>
    <phoneticPr fontId="2"/>
  </si>
  <si>
    <t>g) Annual QMS operational plans are positioned as a road-map of the long-term business strategy.</t>
    <phoneticPr fontId="2"/>
  </si>
  <si>
    <t>h) Furthermore, annual QMS operational plans are broken down to an individual employees' plan with targets.</t>
    <phoneticPr fontId="2"/>
  </si>
  <si>
    <t>a) Specific quality targets from all applicable customers in business are controlled.</t>
    <phoneticPr fontId="2"/>
  </si>
  <si>
    <t>i) Supplier actually achieved their customer specific quality targets in the last fiscal year.</t>
    <phoneticPr fontId="2"/>
  </si>
  <si>
    <t>a) Review items and frequency on a monthly basis as minimum are standardized.</t>
    <phoneticPr fontId="2"/>
  </si>
  <si>
    <t>b) A critical review item such as a customer critical concern are escalated to Management Review.</t>
    <phoneticPr fontId="2"/>
  </si>
  <si>
    <t>d) Results of Management Review are recorded.</t>
    <phoneticPr fontId="2"/>
  </si>
  <si>
    <t>e) Necessary action plans are established in response to Management Reviews.</t>
    <phoneticPr fontId="2"/>
  </si>
  <si>
    <t>f) Actually there is no action remained incomplete or no later than due date.</t>
    <phoneticPr fontId="2"/>
  </si>
  <si>
    <t>g) Frequency of Management Review became high in case of critical escalation happened.</t>
    <phoneticPr fontId="2"/>
  </si>
  <si>
    <t>i) Management Reviews aim Continuous Improvement and enhancement of QMS in addition to corrective and preventive actions.</t>
    <phoneticPr fontId="2"/>
  </si>
  <si>
    <t>a) All levels of an organization have a monthly quality meeting where status of actions and achievement of quality targets are reviewed.</t>
    <phoneticPr fontId="2"/>
  </si>
  <si>
    <t>d) QMS operational plans consist of feasible actions with measurable internal targets such as defect ratio, scraps, reworks, defect costs.</t>
    <phoneticPr fontId="2"/>
  </si>
  <si>
    <t>a) Internal Quality Audit is standardized and documented.</t>
    <phoneticPr fontId="2"/>
  </si>
  <si>
    <t>b) Internal Quality Audits are applied to QMS, manufacturing processes, products.</t>
    <phoneticPr fontId="2"/>
  </si>
  <si>
    <t>c) Supplier reviews plan and status of the audits.</t>
    <phoneticPr fontId="2"/>
  </si>
  <si>
    <t>d) Internal Quality Audits are implemented as planned.</t>
    <phoneticPr fontId="2"/>
  </si>
  <si>
    <t>f) Internal Quality Audit is applied to compliance with customers' specific quality requirements.</t>
    <phoneticPr fontId="2"/>
  </si>
  <si>
    <t>a) Employee training / educations are standardized and documented.</t>
    <phoneticPr fontId="2"/>
  </si>
  <si>
    <t>b) Training / educations are hierarchically effective to all levels of an employee such as a manager, a supervisor, an engineer.</t>
    <phoneticPr fontId="2"/>
  </si>
  <si>
    <t>c) Results of training / educations are recorded in a centralized control.</t>
    <phoneticPr fontId="2"/>
  </si>
  <si>
    <t>d) Annual training / education plan is rationally created based on the previous records.</t>
    <phoneticPr fontId="2"/>
  </si>
  <si>
    <t>e) Supplier reviews status of training / educations.</t>
    <phoneticPr fontId="2"/>
  </si>
  <si>
    <t>f) Necessary corrective actions against delays are established.</t>
    <phoneticPr fontId="2"/>
  </si>
  <si>
    <t>g) Annual training / education plan is created based on analysis of what human resources will be required towards company-wide future businesses.</t>
    <phoneticPr fontId="2"/>
  </si>
  <si>
    <t>h) Supplier does not only control training / education history but also measure individual effectiveness by use of paper and/or practical examinations.</t>
    <phoneticPr fontId="2"/>
  </si>
  <si>
    <t>i) Supplier actually has sufficient educated resources and therefore there would not be no critical impact even if an employee is in sudden absence or unexpected job turnover.</t>
    <phoneticPr fontId="2"/>
  </si>
  <si>
    <t>d) All employees are understanding the provided information.</t>
    <phoneticPr fontId="2"/>
  </si>
  <si>
    <t>e) Important quality information such as a customer claim is updated and provided on a daily basis.</t>
    <phoneticPr fontId="2"/>
  </si>
  <si>
    <t>f) Quality information of an individual organization is available or referable each other.</t>
    <phoneticPr fontId="2"/>
  </si>
  <si>
    <t>a) Document Control are standardized and documented.</t>
    <phoneticPr fontId="2"/>
  </si>
  <si>
    <t>b) Applicability of quality relevant documents, retention period and location to retain are defined.</t>
    <phoneticPr fontId="2"/>
  </si>
  <si>
    <t>c) Retention methods and places are considered to prevent potential deterioration of retained documents due to storage environment.</t>
    <phoneticPr fontId="2"/>
  </si>
  <si>
    <t>d) Supplier has a process to measure effectiveness of QMS by use of Internal Quality Audit score etc. in addition to measurement of defects or claims.</t>
    <phoneticPr fontId="2"/>
  </si>
  <si>
    <t>a) Supplier establishes a dedicated action plan for the purpose of Continuous Improvement for quality performance.</t>
    <phoneticPr fontId="2"/>
  </si>
  <si>
    <t>c) There are actually actions implemented and revision history seen.</t>
    <phoneticPr fontId="2"/>
  </si>
  <si>
    <t>a) Supplier establishes a dedicated action plan for the purpose of Continuous Improvement to reduce variation in product quality and manufacturing processes.</t>
    <phoneticPr fontId="2"/>
  </si>
  <si>
    <t>c) There are actually actions implemented and trend reduction in variation seen.</t>
    <phoneticPr fontId="2"/>
  </si>
  <si>
    <t>e) Action plan also tackles difficulty of operations, workability, ergonomics.</t>
    <phoneticPr fontId="2"/>
  </si>
  <si>
    <t>f) Actions are activated by use of GENBA, GENBUTSU, GENJITSU approaches such as by utilizing self-directive proposals from operators / inspectors / employees.</t>
    <phoneticPr fontId="2"/>
  </si>
  <si>
    <t xml:space="preserve">g) Proposal system is established to motivate the self-directive proposals. </t>
    <phoneticPr fontId="2"/>
  </si>
  <si>
    <t>a) APQP and all Elements are standardized and documented.</t>
    <phoneticPr fontId="2"/>
  </si>
  <si>
    <t>b) APQPs are controlled customer by customer, project by project.</t>
    <phoneticPr fontId="2"/>
  </si>
  <si>
    <t>c) Cross Functional Team formed from organizations such as design, development, purchasing, production engineering, production, quality assurance is established.</t>
    <phoneticPr fontId="2"/>
  </si>
  <si>
    <t xml:space="preserve">a) APQP Phases and each Phase Control timing are standardized. </t>
    <phoneticPr fontId="2"/>
  </si>
  <si>
    <t>b) Supplier has a standardized process to understand customer specific requirements.</t>
    <phoneticPr fontId="2"/>
  </si>
  <si>
    <t xml:space="preserve">a) FMEA procedures and criteria are standardized and documented. </t>
    <phoneticPr fontId="2"/>
  </si>
  <si>
    <t>b) Design FMEA is initiated at early stage of Concept Design. Process FMEA is initiated at early stage of Process Design.</t>
    <phoneticPr fontId="2"/>
  </si>
  <si>
    <t>a) Recurrence Prevention is initiated at early stage of Concept Design.</t>
    <phoneticPr fontId="2"/>
  </si>
  <si>
    <t xml:space="preserve">d) Recurrence Prevention is standardized and documented. </t>
    <phoneticPr fontId="2"/>
  </si>
  <si>
    <t>e) Database where internal / external quality concerns, claims, defect experiences are stored.</t>
    <phoneticPr fontId="2"/>
  </si>
  <si>
    <t>a) Definition of SCs and decision process are standardized and documented.</t>
    <phoneticPr fontId="2"/>
  </si>
  <si>
    <t>b) SCs are clearly identified in design drawings.</t>
    <phoneticPr fontId="2"/>
  </si>
  <si>
    <t>c) Supplier determines internal SCs at specific design level.</t>
    <phoneticPr fontId="2"/>
  </si>
  <si>
    <t>d) Customer required SCs are linked to the internal SCs.</t>
    <phoneticPr fontId="2"/>
  </si>
  <si>
    <t xml:space="preserve">f) Internal SCs are broken down to all levels of a specific Design Drawing such as assembly, machining, component, material drawing. </t>
    <phoneticPr fontId="2"/>
  </si>
  <si>
    <t>g) There is a clear linkage between all levels of a SC.</t>
    <phoneticPr fontId="2"/>
  </si>
  <si>
    <t>a) Production Trial Runs are initiated when the first tools are ready.</t>
    <phoneticPr fontId="2"/>
  </si>
  <si>
    <t>b) Production Trial Runs are repeatedly implemented in response to progress of production readiness of facilities, jigs, and inspection gauges, Control Plan and Operator Work Instructions.</t>
    <phoneticPr fontId="2"/>
  </si>
  <si>
    <t>c) All concerns identified through Production Trial Runs are controlled.</t>
    <phoneticPr fontId="2"/>
  </si>
  <si>
    <t>d) Necessary corrective action plan against the identified concerns are established and the status is controlled.</t>
    <phoneticPr fontId="2"/>
  </si>
  <si>
    <t>f) Production Trial Runs are incorporated in internal APQP.</t>
    <phoneticPr fontId="2"/>
  </si>
  <si>
    <t xml:space="preserve">g) Supplier ensures to repeat FMEAs and the other APQP Elements affected whenever developing manufacturing processes. </t>
    <phoneticPr fontId="2"/>
  </si>
  <si>
    <t>h) In Mass Production Trial Run, supplier evaluates appropriate sample size that enables to demonstrate variation existing in the mass production.</t>
    <phoneticPr fontId="2"/>
  </si>
  <si>
    <t>i) Supplier reviews if necessary production capacity is achieved.</t>
    <phoneticPr fontId="2"/>
  </si>
  <si>
    <t>b) Supplier does not just copy and paste the Process Parameters used in the similar process without any verifications.</t>
    <phoneticPr fontId="2"/>
  </si>
  <si>
    <t>c) Verified Process Parameters are described in Control Plan or Parameter Sheets.</t>
    <phoneticPr fontId="2"/>
  </si>
  <si>
    <t>d) Verification results are recorded.</t>
    <phoneticPr fontId="2"/>
  </si>
  <si>
    <t xml:space="preserve">e) Verifications for Process Parameter are standardized and documented. </t>
    <phoneticPr fontId="2"/>
  </si>
  <si>
    <t xml:space="preserve">a) Initial MP Intensive Control has the concept to deploy the intensive quality control system and there is that actual performance. </t>
    <phoneticPr fontId="2"/>
  </si>
  <si>
    <t>a) All the customer's design requirements are incorporated or translated into Control Plan.</t>
    <phoneticPr fontId="2"/>
  </si>
  <si>
    <t>b) Control items required through APQP, FMEAs are also incorporated.</t>
    <phoneticPr fontId="2"/>
  </si>
  <si>
    <t>a) Process Parameters are specified in Control Plan or Parameter Sheets to be established if needed.</t>
    <phoneticPr fontId="2"/>
  </si>
  <si>
    <t>b) Process Parameters which strongly contribute to building up SCs are incorporated.</t>
    <phoneticPr fontId="2"/>
  </si>
  <si>
    <t>c) Described Process Parameters are not vague but quantified with a clear range.</t>
    <phoneticPr fontId="2"/>
  </si>
  <si>
    <t>d) If adjustment of parameter is a routine work, there is clearly allowable range specified.</t>
    <phoneticPr fontId="2"/>
  </si>
  <si>
    <t>e) All control items for process parameters are technically effective.</t>
    <phoneticPr fontId="2"/>
  </si>
  <si>
    <t>f) Control Plan describes reaction plans or linkages to nonconformity handling procedures.</t>
    <phoneticPr fontId="2"/>
  </si>
  <si>
    <t>a) Necessary Work Instructions are established, tidily available and legible at all applicable manufacturing or inspection processes.</t>
    <phoneticPr fontId="2"/>
  </si>
  <si>
    <t>b) Individual Work Instructions contain specific information such as an operational procedure, its sequence, a reminder, an attention.</t>
    <phoneticPr fontId="2"/>
  </si>
  <si>
    <t xml:space="preserve">c) Visual aids are utilized as needed. </t>
    <phoneticPr fontId="2"/>
  </si>
  <si>
    <t>d) Wok Instructions for inspection processes clearly show inspection items, methods and specifications.</t>
    <phoneticPr fontId="2"/>
  </si>
  <si>
    <t>e) Necessary Acceptance Limit / Standard Samples are established,  tidily available at all applicable manufacturing or inspection processes. Customer's approvals on those Samples are maintained.</t>
    <phoneticPr fontId="2"/>
  </si>
  <si>
    <t>f) Supplier defines expiration date for the applicable Samples if there is deterioration due to course of time.</t>
    <phoneticPr fontId="2"/>
  </si>
  <si>
    <t>a) All Check Sheets specified in Control Plan are established, tidily available at all applicable manufacturing or inspection processes.</t>
    <phoneticPr fontId="2"/>
  </si>
  <si>
    <t>b) Design of Check Sheet ensures necessary data inputs as below in accordance with recording purposes. 
 -Production fundamental data
 -Quantified data or check results
 -Conclusion / Judgment such as OK / NOK
 -Person in charge etc.</t>
    <phoneticPr fontId="2"/>
  </si>
  <si>
    <t>c) Supplier fully establishes individual Check Sheets for all existing works or operations including the followings.
 -Production recording
 -Inspection recording
 -Process Parameter setting / checking
 -Changeover checking
 -Initial Sample Inspection recording
 -Regular checking / cleaning
 -Rework recording etc.</t>
    <phoneticPr fontId="2"/>
  </si>
  <si>
    <t>a) Control Plan / Process Parameter Sheets / Operator Work Instructions / Check Sheets are referable each other.</t>
    <phoneticPr fontId="2"/>
  </si>
  <si>
    <t>b) Critical contents in those documents such as an inspection item, specification, method, frequency, recording method are exactly the same each other.</t>
    <phoneticPr fontId="2"/>
  </si>
  <si>
    <t>c) The latest version of documents is maintained with following the latest part level / suffix.</t>
    <phoneticPr fontId="2"/>
  </si>
  <si>
    <t>e) Documents have a specific document number to ensure linkages between documents.</t>
    <phoneticPr fontId="2"/>
  </si>
  <si>
    <t>d) Actually distributed documents to the manufacturing processes are the latest ones.</t>
    <phoneticPr fontId="2"/>
  </si>
  <si>
    <t xml:space="preserve">f) Supplier has a document maintenance process to ensure for updating a document whenever affected by the others. </t>
    <phoneticPr fontId="2"/>
  </si>
  <si>
    <t>g) There are actually revision logs seen to demonstrate necessary updating done.</t>
    <phoneticPr fontId="2"/>
  </si>
  <si>
    <t>a) Operations are fully compliant with their Work Instructions.</t>
    <phoneticPr fontId="2"/>
  </si>
  <si>
    <t xml:space="preserve">b) Individual operations are repeated without fluctuation. </t>
    <phoneticPr fontId="2"/>
  </si>
  <si>
    <t>c) Operators use tools / jigs / safety stuffs as specified.</t>
    <phoneticPr fontId="2"/>
  </si>
  <si>
    <t>d) There is no variation / no difference between plural operators who work with the same operations.</t>
    <phoneticPr fontId="2"/>
  </si>
  <si>
    <t>e) Supervisors regularly carry out surveillance on their compliance.</t>
    <phoneticPr fontId="2"/>
  </si>
  <si>
    <t>a)  Quality controls / Inspections are fully compliant with Control Plan and/or Inspection Procedures as below.
 -Frequency / timing (e.g. at first / middle / last) / Sample size 
 -Inspection specifications / criteria / sample
 -Measurement systems / inspection conditions
 -Recording methods</t>
    <phoneticPr fontId="2"/>
  </si>
  <si>
    <t xml:space="preserve">b) Hand-written quality records are legible. </t>
    <phoneticPr fontId="2"/>
  </si>
  <si>
    <t>c) Quality controls / inspections performed in inspection laboratory do not delay.</t>
    <phoneticPr fontId="2"/>
  </si>
  <si>
    <t>d) All quality records actually show within specification / criteria.</t>
    <phoneticPr fontId="2"/>
  </si>
  <si>
    <t>e) If there is a quality record beyond specification / criteria, necessary corrective actions are proven complete.</t>
    <phoneticPr fontId="2"/>
  </si>
  <si>
    <t>f) There is no variation / no difference between plural operators / inspectors who work with the same quality controls / inspections.</t>
    <phoneticPr fontId="2"/>
  </si>
  <si>
    <t>g) Supervisors regularly carry out surveillance on their compliance.</t>
    <phoneticPr fontId="2"/>
  </si>
  <si>
    <t>b) Only trained operators are adjusting parameters within allowable range.</t>
    <phoneticPr fontId="2"/>
  </si>
  <si>
    <t xml:space="preserve">c) Hand-written check records are legible. </t>
    <phoneticPr fontId="2"/>
  </si>
  <si>
    <t>d) All check records actually show within specification / control range.</t>
    <phoneticPr fontId="2"/>
  </si>
  <si>
    <t>e) If there is a parameter / surveillance beyond specification / control range, necessary corrective actions are proven complete.</t>
    <phoneticPr fontId="2"/>
  </si>
  <si>
    <t>f) There is no variation / no difference between plural operators / inspectors who work with the same Process Parameter Controls / surveillances.</t>
    <phoneticPr fontId="2"/>
  </si>
  <si>
    <t>a) Statistical Process Controls are utilized for ensuring that SCs are maintained stable.</t>
    <phoneticPr fontId="2"/>
  </si>
  <si>
    <t>b) If X-bar R chart is used, supplier defines specific control range.</t>
    <phoneticPr fontId="2"/>
  </si>
  <si>
    <t xml:space="preserve">c) There is actually no mistake on any calculations for the used statics. </t>
    <phoneticPr fontId="2"/>
  </si>
  <si>
    <t>d) Corrective Actions for the Statistical Process Controls beyond the control range / criteria are evident.</t>
    <phoneticPr fontId="2"/>
  </si>
  <si>
    <t>e) With use of Statistical Process Controls, supplier periodically confirms that the SCs are maintained with Cpk more than 1.33.</t>
    <phoneticPr fontId="2"/>
  </si>
  <si>
    <t>f) There is no variation / no difference between plural operators / inspectors who work with the same Statistical Process Controls.</t>
    <phoneticPr fontId="2"/>
  </si>
  <si>
    <t>a) Operator Work Instructions and Samples are actually maintained, available at the applicable processes.</t>
    <phoneticPr fontId="2"/>
  </si>
  <si>
    <t xml:space="preserve">b) Those Operator Work Instructions are cleaned, legible, available. </t>
    <phoneticPr fontId="2"/>
  </si>
  <si>
    <t>c) Working place environments as below is maintained for ensuring the stable operations. 
 -Noise loudness,   -Lighting brightness,  -Temperature / humidity,   -Dust,   -Odor</t>
    <phoneticPr fontId="2"/>
  </si>
  <si>
    <t>d) Supervisors regularly carry out checks on the working place environments.</t>
    <phoneticPr fontId="2"/>
  </si>
  <si>
    <t>a) Operator Trainings with use of Control Plan, Work Instructions and/or specific training manuals are standardized.</t>
    <phoneticPr fontId="2"/>
  </si>
  <si>
    <t>b) Operator Trainings are implemented for all personnel who work at the manufacturing processes including new, temporary, subsidiary personnel.</t>
    <phoneticPr fontId="2"/>
  </si>
  <si>
    <t>c) Operator Trainings are ensured even for unintended subsidiary personnel change.</t>
    <phoneticPr fontId="2"/>
  </si>
  <si>
    <t>d) Supervisors evaluate how operators understand the trained contents.</t>
    <phoneticPr fontId="2"/>
  </si>
  <si>
    <t>e) Training results are recorded.</t>
    <phoneticPr fontId="2"/>
  </si>
  <si>
    <t xml:space="preserve">f) Even if a multi-lingual workforce is used, supplier ensures for the same level of Operator Trainings. </t>
    <phoneticPr fontId="2"/>
  </si>
  <si>
    <t>h) Supplier controls not only training history but also effectiveness that is measured by paper / practical examinations.</t>
    <phoneticPr fontId="2"/>
  </si>
  <si>
    <t>i) Operators are actually well understanding SCs, quality critical components and what could happen if they do not comply with standard operations.</t>
    <phoneticPr fontId="2"/>
  </si>
  <si>
    <t>c) Supplier actually organizes only skilled operators / inspectors in production.</t>
    <phoneticPr fontId="2"/>
  </si>
  <si>
    <t>d) Supplier periodically confirms that operators' skills are maintained. Or supplier has a process to implement repeatable training programs.</t>
    <phoneticPr fontId="2"/>
  </si>
  <si>
    <t>e) Supplier actually has sufficient skilled personnel. There is no critical impact even if an employee is in sudden absence or unexpected job turnover.</t>
    <phoneticPr fontId="2"/>
  </si>
  <si>
    <t>a) More regular and frequent checking activities than Preventive Maintenance are implemented on production facilities, poka-yokes, tools, jigs and measurement systems.</t>
    <phoneticPr fontId="2"/>
  </si>
  <si>
    <t>b) Necessary cleaning activities are also implemented to maintain correct functionalities.</t>
    <phoneticPr fontId="2"/>
  </si>
  <si>
    <t>c) Check items, cleaning methods and criteria are specified for individuals.</t>
    <phoneticPr fontId="2"/>
  </si>
  <si>
    <t xml:space="preserve">d) Checking and cleaning activities completely covers all the existing hard tools in this site. </t>
    <phoneticPr fontId="2"/>
  </si>
  <si>
    <t>e) With use of NG / master samples, supplier validates measurement systems, poka-yokes which are critical measures for quality assurance.</t>
    <phoneticPr fontId="2"/>
  </si>
  <si>
    <t>f) Continual cleaning activities ensure to eliminate unnecessary foreign materials, contamination, chips, excessive oil throughout the manufacturing processes.</t>
    <phoneticPr fontId="2"/>
  </si>
  <si>
    <t>a) Consumable tools such as a machining cutter and an electrode tip are controlled.</t>
    <phoneticPr fontId="2"/>
  </si>
  <si>
    <t>b) Those consumable tools are replaced or refined at the timing or frequency as planned.</t>
    <phoneticPr fontId="2"/>
  </si>
  <si>
    <t>c) Actually there is no delay / no later than the planned timing or frequency.</t>
    <phoneticPr fontId="2"/>
  </si>
  <si>
    <t>d) Quality controls after replacing or refining are recorded.</t>
    <phoneticPr fontId="2"/>
  </si>
  <si>
    <t>e) Supplier has an appropriate counting or measuring method to know how these tools have been consumed.</t>
    <phoneticPr fontId="2"/>
  </si>
  <si>
    <t>f) These methods are robust with use of an automated counting or measuring system.</t>
    <phoneticPr fontId="2"/>
  </si>
  <si>
    <t>a) Calibration of Measurement Systems is standardized and documented.</t>
    <phoneticPr fontId="2"/>
  </si>
  <si>
    <t>b) Supplier covers all measurement equipment, inspection gauges which are specified in Control Plan.</t>
    <phoneticPr fontId="2"/>
  </si>
  <si>
    <t xml:space="preserve">c) Accuracy criteria for individuals are specified.  </t>
    <phoneticPr fontId="2"/>
  </si>
  <si>
    <t>d) The next Calibration is planned according to the previous Calibration activities recorded.</t>
    <phoneticPr fontId="2"/>
  </si>
  <si>
    <t>e) Supervisors regularly check the status of Calibration.</t>
    <phoneticPr fontId="2"/>
  </si>
  <si>
    <t>f) All the calibrated measurement systems are clearly identified with a certification label and expiration date.</t>
    <phoneticPr fontId="2"/>
  </si>
  <si>
    <t>g) Calibration failed / expired / dropped / broken measurement systems are clearly identified and isolated.</t>
    <phoneticPr fontId="2"/>
  </si>
  <si>
    <t xml:space="preserve">h) Supplier covers all measurement equipment, inspection gauges existing in this site. </t>
    <phoneticPr fontId="2"/>
  </si>
  <si>
    <t>i) All Calibrations are implemented no later than due date.</t>
    <phoneticPr fontId="2"/>
  </si>
  <si>
    <t>b) Gauge R&amp;R is implemented and completed in APQP.</t>
    <phoneticPr fontId="2"/>
  </si>
  <si>
    <t xml:space="preserve">c) Gauge R&amp;R is applied to Measurement Systems which are used for control of SCs as well as which have a new inspection technique. </t>
    <phoneticPr fontId="2"/>
  </si>
  <si>
    <t>d) Actually all results of Gauge R&amp;R satisfy criteria.</t>
    <phoneticPr fontId="2"/>
  </si>
  <si>
    <t xml:space="preserve">e) Gauge R&amp;R is not only implemented during APQP, but also is repeated once a new inspector is planned to work with the measurement system even if it has previously done. </t>
    <phoneticPr fontId="2"/>
  </si>
  <si>
    <t>f) Gauge R&amp;R is implemented for all existing measurement systems in this site.</t>
    <phoneticPr fontId="2"/>
  </si>
  <si>
    <t xml:space="preserve">a) Supplier controls inventory locations for all sorts of materials, outsourced parts, intermediate parts, parts in laboratory, finished products. </t>
    <phoneticPr fontId="2"/>
  </si>
  <si>
    <t>c) Inventory quantity for all sorts of goods are controlled.</t>
    <phoneticPr fontId="2"/>
  </si>
  <si>
    <t>d) Storage duration (shelf life) is controlled if needed.</t>
    <phoneticPr fontId="2"/>
  </si>
  <si>
    <t>e) There is a centralized inventory control system where goods, location, quantity, storage duration are totally controlled.</t>
    <phoneticPr fontId="2"/>
  </si>
  <si>
    <t>f) In synchronization with their production planning system and goods ordering system, the necessary inventory quantities are stably maintained.</t>
    <phoneticPr fontId="2"/>
  </si>
  <si>
    <t>a) Internal transporting systems, carriages, containers are designed to prevent potential failures associated with transporting impacts and environments.</t>
    <phoneticPr fontId="2"/>
  </si>
  <si>
    <t>b) There are necessary preventive measures and robust packaging in place at warehouses, intermediate stock and buffering places.</t>
    <phoneticPr fontId="2"/>
  </si>
  <si>
    <t>c) Particular goods are stored under controlled temperature / humidity if needed.</t>
    <phoneticPr fontId="2"/>
  </si>
  <si>
    <t>d) Internal transporting systems, carriages, containers, packaging, handlings are standardized.</t>
    <phoneticPr fontId="2"/>
  </si>
  <si>
    <t>b) Those identifications are visually referable.</t>
    <phoneticPr fontId="2"/>
  </si>
  <si>
    <t>c) There are preventive actions between the similar commodities stored side-by-side, in order to completely eliminate cause of mixing.</t>
    <phoneticPr fontId="2"/>
  </si>
  <si>
    <t>d) Fraction / extra parts less than one lot after changeover etc. are identified.</t>
    <phoneticPr fontId="2"/>
  </si>
  <si>
    <t>a) First-in &amp; First-out (FIFO) is standardized.</t>
    <phoneticPr fontId="2"/>
  </si>
  <si>
    <t>b) Supplier ensures FIFO at any handling places or where goods entrance and exit.</t>
    <phoneticPr fontId="2"/>
  </si>
  <si>
    <t>c) Actually there is no older goods than expected at any places.</t>
    <phoneticPr fontId="2"/>
  </si>
  <si>
    <t>d) There is a centralized inventory control system always controls the oldest goods or lots and requires its entrance and exit at first.</t>
    <phoneticPr fontId="2"/>
  </si>
  <si>
    <t>a) Packaging used for shipping / transporting to customers are specified.</t>
    <phoneticPr fontId="2"/>
  </si>
  <si>
    <t>b) Customer approval for packaging has been obtained if applicable.</t>
    <phoneticPr fontId="2"/>
  </si>
  <si>
    <t>c) Packaging used from their subcontractors are controlled.</t>
    <phoneticPr fontId="2"/>
  </si>
  <si>
    <t>d) There are packaging technical standards established and thus supplier is able to select a robust packaging design in response to type of transportations, weight and quantities.</t>
    <phoneticPr fontId="2"/>
  </si>
  <si>
    <t>a) Applicable production and quality records from materials, sourced parts, intermediate products and finished products are retained.</t>
    <phoneticPr fontId="2"/>
  </si>
  <si>
    <t>b) Those records from the former process are linked to the latter process.</t>
    <phoneticPr fontId="2"/>
  </si>
  <si>
    <t>c) Production and quality records satisfy retention period required by customers as minimum.</t>
    <phoneticPr fontId="2"/>
  </si>
  <si>
    <t>d) Customers' recognizable points such as a shipping lot number, a serial number are traceable to supplier's internal production and quality records.</t>
    <phoneticPr fontId="2"/>
  </si>
  <si>
    <t xml:space="preserve">e) Supplier periodically audits actual traceability controls. </t>
    <phoneticPr fontId="2"/>
  </si>
  <si>
    <t>f) Individual product identification such as a serial number is traceable to supplier's internal production and quality records.</t>
    <phoneticPr fontId="2"/>
  </si>
  <si>
    <t>g) Traceability is robust in synchronization with their production planning system, goods ordering system, inventory control system and/or shipping system.</t>
    <phoneticPr fontId="2"/>
  </si>
  <si>
    <t>h) Traceability relevant data is always available to employees.</t>
    <phoneticPr fontId="2"/>
  </si>
  <si>
    <t>a) Change Control is standardized and documented.</t>
    <phoneticPr fontId="2"/>
  </si>
  <si>
    <t>b) Supplier defines roles and responsibilities internal organization.</t>
    <phoneticPr fontId="2"/>
  </si>
  <si>
    <t>c) Status of Change Control such as Change issuance, APQP, quality verifications, Change implementation is controlled.</t>
    <phoneticPr fontId="2"/>
  </si>
  <si>
    <t>d) Missing of quality verifications / Change implementation / approvals is immediately detectable.</t>
    <phoneticPr fontId="2"/>
  </si>
  <si>
    <t>e) Results of quality verifications, Change implementation and approvals are recorded.</t>
    <phoneticPr fontId="2"/>
  </si>
  <si>
    <t xml:space="preserve">f) Change Control system is linked to the other systems and it ensures for interlocking against any missing and traceability before and after change implementation.  </t>
    <phoneticPr fontId="2"/>
  </si>
  <si>
    <t>a) Responsible organizations have a process to review effects by Change and determine actions required such as customer notification, quality verifications and document maintenances.</t>
    <phoneticPr fontId="2"/>
  </si>
  <si>
    <t>c) OK to Change implementation is provided after confirming completion of necessary activities, quality verifications, document maintenances.</t>
    <phoneticPr fontId="2"/>
  </si>
  <si>
    <t>d) APQP is applied to critical Changes.</t>
    <phoneticPr fontId="2"/>
  </si>
  <si>
    <t>a) Supplier conducts Initial Sample Inspection on the first production samples after Change implementation.</t>
    <phoneticPr fontId="2"/>
  </si>
  <si>
    <t>c) The written quality records are legible.</t>
    <phoneticPr fontId="2"/>
  </si>
  <si>
    <t xml:space="preserve">d) All quality records actually show within the specification / criteria. </t>
    <phoneticPr fontId="2"/>
  </si>
  <si>
    <t>f) Supervisors regularly carry out surveillance on their compliance and review if all quality records actually show within the specification / criteria.</t>
    <phoneticPr fontId="2"/>
  </si>
  <si>
    <t>a) Supplier promptly notifies customers affected by Change once Change requests is internally issued.</t>
    <phoneticPr fontId="2"/>
  </si>
  <si>
    <t>c) Necessary revisions and notification are submitted to customer whenever any changes affect the previous submission.</t>
    <phoneticPr fontId="2"/>
  </si>
  <si>
    <t>e) Supplier confirms requirements for deliverables and approvals in advance.</t>
    <phoneticPr fontId="2"/>
  </si>
  <si>
    <t>f) Status of customer approval is tracked in Change Control system.</t>
    <phoneticPr fontId="2"/>
  </si>
  <si>
    <t>h) Deliverables are consistent to internal documents.</t>
    <phoneticPr fontId="2"/>
  </si>
  <si>
    <t>a) Standardized problem solving including processes such as claim receipt, root cause identification, corrective / preventive action, reporting, deadline for each process is established.</t>
    <phoneticPr fontId="2"/>
  </si>
  <si>
    <t xml:space="preserve">b) Speedy solution is organically implemented against the problem which has occurred.  
</t>
    <phoneticPr fontId="2"/>
  </si>
  <si>
    <t>c) Customer window personnel for quality is performing the following functions.
 -Receipt of customer claims
 -Reporting of containment actions within 24 hours
 -8D Reporting</t>
    <phoneticPr fontId="2"/>
  </si>
  <si>
    <t>d) Customer window personnel is immediately able to come to the customer place where a concern occurs and confirm reality. Or supplier always accepts this reaction when required by customer.</t>
    <phoneticPr fontId="2"/>
  </si>
  <si>
    <t>a) All customer claims are registered in a dedicated control system.</t>
    <phoneticPr fontId="2"/>
  </si>
  <si>
    <t>b) Status of problem solving is tracked in the system.</t>
    <phoneticPr fontId="2"/>
  </si>
  <si>
    <t xml:space="preserve">a) Necessary analyzers, measurement systems, human resources for root cause identification are always available. </t>
    <phoneticPr fontId="2"/>
  </si>
  <si>
    <t xml:space="preserve">a) Supplier traces back to the previous productions to identify how many / which products may be affected by a quality concern. This is a standardized approach effective to not only customer claims but also internal quality concerns. </t>
    <phoneticPr fontId="2"/>
  </si>
  <si>
    <t>b) Affected products by a quality concern are identified and isolated.</t>
    <phoneticPr fontId="2"/>
  </si>
  <si>
    <t>c) If there are affected products escaped to customers, supplier immediately notifies and takes necessary containment actions and sorting activities at customers' warehouses and on the way of transporting. (within 24 hours)</t>
    <phoneticPr fontId="2"/>
  </si>
  <si>
    <t>d) These containment actions are effective to all customers regardless of customers' locations.</t>
    <phoneticPr fontId="2"/>
  </si>
  <si>
    <t>e) Supplier has established outsourcings for containment actions and sorting activities on site at customers if there are some geographical matters.</t>
    <phoneticPr fontId="2"/>
  </si>
  <si>
    <t>a) If planned actions need to take a certain time long until complete, supplier initiates interim actions prior to permanent.</t>
    <phoneticPr fontId="2"/>
  </si>
  <si>
    <t>b) Preventive actions against identified weaknesses and/or problems of QMS are complete.</t>
    <phoneticPr fontId="2"/>
  </si>
  <si>
    <t>c) The same actions are extended to the similar products / manufacturing processes / techniques within the supplier.</t>
    <phoneticPr fontId="2"/>
  </si>
  <si>
    <t>d) Supplier ensures the final reporting after reviewing effectiveness of corrective / preventive action in place.</t>
    <phoneticPr fontId="2"/>
  </si>
  <si>
    <t xml:space="preserve">e) Effectiveness of actions are confirmed again 3 months later after corrective and preventive action in place. </t>
    <phoneticPr fontId="2"/>
  </si>
  <si>
    <t>b) There is clear definition of what are nonconformities.</t>
    <phoneticPr fontId="2"/>
  </si>
  <si>
    <t>a) Reaction procedures against nonconformities are standardized and documented.</t>
    <phoneticPr fontId="2"/>
  </si>
  <si>
    <t>c) Roles and responsibilities for the reactions are defined as below.
 -Notification from operators to their supervisor
 -Supervisor's initiation to request engineers for immediate actions 
 -Responsible organizations who take corrective / preventive actions
 -Supervisor's validation on effectiveness of actions taken.</t>
    <phoneticPr fontId="2"/>
  </si>
  <si>
    <t>d) Any nonconformities are immediately identified and isolated.</t>
    <phoneticPr fontId="2"/>
  </si>
  <si>
    <t>e) There are dedicated ways / places for isolation available beside each manufacturing process.</t>
    <phoneticPr fontId="2"/>
  </si>
  <si>
    <t>f) Necessary traceability related to nonconformities is recorded.</t>
    <phoneticPr fontId="2"/>
  </si>
  <si>
    <t>a) Reworking operations are specified in documented procedures.</t>
    <phoneticPr fontId="2"/>
  </si>
  <si>
    <t>b) Reworking procedures clearly explain reworking permissible failures / components and also re-use criteria including how many times.</t>
    <phoneticPr fontId="2"/>
  </si>
  <si>
    <t>a) Sourcing criteria for a new subcontractor / new business is established.</t>
    <phoneticPr fontId="2"/>
  </si>
  <si>
    <t>b) Quality Requirements are contractually agreed with all the active subcontractors both domestic and overseas to be effective.</t>
    <phoneticPr fontId="2"/>
  </si>
  <si>
    <t>a) Incoming Inspection is standardized and documented.</t>
    <phoneticPr fontId="2"/>
  </si>
  <si>
    <t>b) Incoming Inspection Plan clearly describes control items, specifications, control methods, inspection frequencies and record methods.</t>
    <phoneticPr fontId="2"/>
  </si>
  <si>
    <t>c) Certified incoming goods are identifiable.</t>
    <phoneticPr fontId="2"/>
  </si>
  <si>
    <t>d) Only the certified incoming goods come to the production.</t>
    <phoneticPr fontId="2"/>
  </si>
  <si>
    <t>a) Supplier has a defined process to communicate with subcontractors and to perform notification / receipt of claims, containment actions and 8D Reporting.</t>
    <phoneticPr fontId="2"/>
  </si>
  <si>
    <t>c) Supplier ensures the final reporting after reviewing effectiveness of corrective / preventive actions taken by subcontractor.</t>
    <phoneticPr fontId="2"/>
  </si>
  <si>
    <t>d) Corrective and preventive actions are recorded. (e.g. 8D Report)</t>
    <phoneticPr fontId="2"/>
  </si>
  <si>
    <t>e) Supplier performs the same controls for all subcontractors both domestic and overseas.</t>
    <phoneticPr fontId="2"/>
  </si>
  <si>
    <t xml:space="preserve">f) Supplier ensures that the subcontractor implement necessary containment actions within 24 hours after notification of the quality concern. </t>
    <phoneticPr fontId="2"/>
  </si>
  <si>
    <t>g) In case of important quality concerns, supplier performs on-site review to confirm effectiveness of corrective and preventive actions.</t>
    <phoneticPr fontId="2"/>
  </si>
  <si>
    <t>h) Supplier ensures that the subcontractor implements the same actions extended to the similar products / manufacturing processes / techniques.</t>
    <phoneticPr fontId="2"/>
  </si>
  <si>
    <t xml:space="preserve">a) Supplier addresses high impact subcontractors on site to accelerate their Continuous Improvement. </t>
    <phoneticPr fontId="2"/>
  </si>
  <si>
    <t>b) Plans and implementations are linked to multiple analysis such as actual quality performance, results of audits, APQP Lessons Learned, experiences of corrective and preventive actions.</t>
    <phoneticPr fontId="2"/>
  </si>
  <si>
    <t xml:space="preserve">c) High impact subcontractors improvement plan and status are recorded where effectiveness of improvement is seen. </t>
    <phoneticPr fontId="2"/>
  </si>
  <si>
    <t>d) Supplier performs those approaches regardless of the subcontractor locations.</t>
    <phoneticPr fontId="2"/>
  </si>
  <si>
    <t>a) Supplier have the capability of Production Engineering / Techniques to implement the followings.
 -Design of manufacturing / inspection process / Process FMEA
 -Readiness of facilities, tools, jigs, inspection gauges, poka-yokes
 -Verification, adjustment, setting of Process Parameters
 -Determination of work operations / procedures
 -Initiatives of trial production and development</t>
    <phoneticPr fontId="2"/>
  </si>
  <si>
    <t>b) Supplier has enough resources to perform a) for the audited manufacturing processes / production methods.</t>
    <phoneticPr fontId="2"/>
  </si>
  <si>
    <t>b) This process assurance is considered superior to their competitors.</t>
    <phoneticPr fontId="2"/>
  </si>
  <si>
    <t>b) There are documented standards where clear interaction and/or sequence between all levels of a system and process are defined.</t>
    <phoneticPr fontId="2"/>
  </si>
  <si>
    <t xml:space="preserve">a) Preventive Actions against potential part mixing are in place in all stages of  materials, outsourced parts, intermediate parts, parts in laboratory, finished products and scrapped products. </t>
    <phoneticPr fontId="2"/>
  </si>
  <si>
    <t>Judgment</t>
    <phoneticPr fontId="2"/>
  </si>
  <si>
    <t>c) Necessary recovery actions against unacceptable status are established.</t>
    <phoneticPr fontId="2"/>
  </si>
  <si>
    <t>b) If living information such as status of QMS operational plans, quality performance are periodically updated and provided to all employees.</t>
    <phoneticPr fontId="2"/>
  </si>
  <si>
    <t>b) Initial MP Intensive Control, control period, criteria for control closure are standardized and documented.</t>
    <phoneticPr fontId="2"/>
  </si>
  <si>
    <t>a) Information such as company policy, quality policy, status of QMS operational plans, quality performance etc are provided to all employees as minimum.</t>
    <phoneticPr fontId="2"/>
  </si>
  <si>
    <t>c) CFT, supervisors and specialists are involved in reviews.</t>
    <phoneticPr fontId="2"/>
  </si>
  <si>
    <t>Evaluation items</t>
    <phoneticPr fontId="2"/>
  </si>
  <si>
    <t>Expectation items</t>
    <phoneticPr fontId="2"/>
  </si>
  <si>
    <t>Communication</t>
    <phoneticPr fontId="2"/>
  </si>
  <si>
    <t>Special instruction</t>
    <phoneticPr fontId="2"/>
  </si>
  <si>
    <t>b) Status of problem solving and the corrective action are tracked in the system.</t>
    <phoneticPr fontId="2"/>
  </si>
  <si>
    <t>Self-Assessment</t>
  </si>
  <si>
    <t>Target</t>
  </si>
  <si>
    <t>1.1.1</t>
  </si>
  <si>
    <t>1.1.2</t>
  </si>
  <si>
    <t>1.1.3</t>
  </si>
  <si>
    <t>1.1.4</t>
  </si>
  <si>
    <t>1.1.5</t>
  </si>
  <si>
    <t>1.1.6</t>
  </si>
  <si>
    <t>1.1.7</t>
  </si>
  <si>
    <t>1.1.8</t>
  </si>
  <si>
    <t>1.1.9</t>
  </si>
  <si>
    <t>1.2.1</t>
  </si>
  <si>
    <t>1.2.2</t>
  </si>
  <si>
    <t>1.2.3</t>
  </si>
  <si>
    <t>2.1.2</t>
  </si>
  <si>
    <t>2.1.3</t>
  </si>
  <si>
    <t>2.1.4</t>
  </si>
  <si>
    <t>2.1.5</t>
  </si>
  <si>
    <t>2.2.1</t>
  </si>
  <si>
    <t>2.2.2</t>
  </si>
  <si>
    <t>2.2.3</t>
  </si>
  <si>
    <t>2.2.4</t>
  </si>
  <si>
    <t>2.2.5</t>
  </si>
  <si>
    <t>2.2.6</t>
  </si>
  <si>
    <t>2.2.7</t>
  </si>
  <si>
    <t>2.2.8</t>
  </si>
  <si>
    <t>2.3.1</t>
  </si>
  <si>
    <t>2.3.2</t>
  </si>
  <si>
    <t>2.3.3</t>
  </si>
  <si>
    <t>2.3.4</t>
  </si>
  <si>
    <t>2.3.5</t>
  </si>
  <si>
    <t>3.1.1</t>
  </si>
  <si>
    <t>3.1.2</t>
  </si>
  <si>
    <t>3.1.3</t>
  </si>
  <si>
    <t>3.1.4</t>
  </si>
  <si>
    <t>3.1.5</t>
  </si>
  <si>
    <t>3.2.1</t>
  </si>
  <si>
    <t>3.2.2</t>
  </si>
  <si>
    <t>3.3.1</t>
  </si>
  <si>
    <t>3.3.2</t>
  </si>
  <si>
    <t>3.4.1</t>
  </si>
  <si>
    <t>3.4.2</t>
  </si>
  <si>
    <t>3.5.1</t>
  </si>
  <si>
    <t>3.5.2</t>
  </si>
  <si>
    <t>2.1.1</t>
  </si>
  <si>
    <t>4.1.1</t>
  </si>
  <si>
    <t>4.1.2</t>
  </si>
  <si>
    <t>4.1.3</t>
  </si>
  <si>
    <t>4.1.4</t>
  </si>
  <si>
    <t>5.1.1</t>
  </si>
  <si>
    <t>5.1.2</t>
  </si>
  <si>
    <t>5.1.3</t>
  </si>
  <si>
    <t>5.1.4</t>
  </si>
  <si>
    <t>5.1.5</t>
  </si>
  <si>
    <t>5.2.1</t>
  </si>
  <si>
    <t>5.2.2</t>
  </si>
  <si>
    <t>6.1.1</t>
  </si>
  <si>
    <t>6.1.2</t>
  </si>
  <si>
    <t>6.1.3</t>
  </si>
  <si>
    <t>6.1.4</t>
  </si>
  <si>
    <t>6.1.5</t>
  </si>
  <si>
    <t>7.1.1</t>
  </si>
  <si>
    <t>7.1.2</t>
  </si>
  <si>
    <t>7.1.3</t>
  </si>
  <si>
    <t>7.1.4</t>
  </si>
  <si>
    <t xml:space="preserve">b) Supplier makes a sourcing decision on only subcontractors both domestic and overseas who satisfy the sourcing criteria. </t>
  </si>
  <si>
    <t>c) Supplier has a process to adjust new business with the existing subcontractors in accordance to their quality performance.</t>
  </si>
  <si>
    <t>a) Supplier has a documented Quality Requirements for subcontractors.</t>
  </si>
  <si>
    <t>Company-wide Quality Management System (QMS) is methodologically established and is effective.</t>
  </si>
  <si>
    <t>h) Supplier has an experience in obtaining valiant quality awards from customers in the last 3 years.</t>
  </si>
  <si>
    <t>QMS Operations / Management Review</t>
  </si>
  <si>
    <t>Management Responsibility / Quality Management System</t>
  </si>
  <si>
    <t>Sub-Element</t>
  </si>
  <si>
    <t>Element</t>
  </si>
  <si>
    <t>QMS operational plans with quality targets is annually established.</t>
  </si>
  <si>
    <t>Quality manual contains processes for all areas of the site assessment.  The quality manual is updated as needed to drive statistically valid continual improvements in the quality system.</t>
  </si>
  <si>
    <t>a) Reviews on an annual basis the policies, procedures, and work instructions to ensure they are up to date</t>
  </si>
  <si>
    <t>e) Senior Management Team, including representatives from Manufacturing, Quality, Engineering, and Human Resources perform these reviews.</t>
  </si>
  <si>
    <t>Supplier manages specific targets required by customers.</t>
  </si>
  <si>
    <t>c) Internal quality targets incorporate customer specific quality targets.</t>
  </si>
  <si>
    <t>d) Supplier periodically measures status of achievement against customer specific quality targets.</t>
  </si>
  <si>
    <t>e) Supplier did not get any business penalties due to quality concerns in the last 12 months.</t>
  </si>
  <si>
    <t>f) In addition to the customer specific quality targets, all the other customer requirements and expectations such as development targets, part cost, logistics performance, response time are maintained in a centralized control.</t>
  </si>
  <si>
    <t>g) The management understands the customer's trend (productivity fluctuation, changes in requirements etc)</t>
  </si>
  <si>
    <t>h) Customer specific quality targets are logically translated in internal quality targets.</t>
  </si>
  <si>
    <t>A senior management periodically reviews status of QMS operational plans and  achievement of quality targets.
(Management Review)</t>
  </si>
  <si>
    <t>c) Status of problem solving and effectiveness of corrective and preventive actions are reviewed.</t>
  </si>
  <si>
    <t>h) A senior management takes a strong initiative to deal with company-wide adjustments such as an investment of additional resources.</t>
  </si>
  <si>
    <t>Supplier controls status of QMS operational plans and achievement of quality targets.</t>
  </si>
  <si>
    <t xml:space="preserve">b) The status of the achievement for the progress of the action with the quality target is reported from low-level to high-level.  </t>
  </si>
  <si>
    <t>d) Supplier identifies internal Critical To Quality metrics that are not covered by external metrics.</t>
  </si>
  <si>
    <t>f) Depending on importance, impact or urgency, an appropriate level of management controls recovery against the identified concerns.</t>
  </si>
  <si>
    <t>g) Actually, there is no impact / adversity for their customers regardless of recovery status.</t>
  </si>
  <si>
    <t>Internal Quality Audits are implemented as planned.</t>
  </si>
  <si>
    <t>Supplier utilizes action plans to drive statistically valid continual improvement</t>
  </si>
  <si>
    <t xml:space="preserve">a) Action items are being closed on time and show statistically valid improvements. </t>
  </si>
  <si>
    <t>b) These improvements are permanent in nature.</t>
  </si>
  <si>
    <t>e) Corrective actions required in the last 3 audits were implemented no later than due date.</t>
  </si>
  <si>
    <t>c) For all non-conformances, action plans are in place to address the root cause that led to the issue.</t>
  </si>
  <si>
    <t>d) Supplier implements corrective actions in related activities to prevent recurrence of similar non-conformances.</t>
  </si>
  <si>
    <t>f) Does supplier use a ""fresh eyes"" concept? 
NOTE: ""Fresh Eyes"" review typically involves product review by personnel not directly associated with the design or manufacture of the product."</t>
  </si>
  <si>
    <t xml:space="preserve">Supplier's management team holds monthly internal audit performance review meetings with representatives from Manufacturing, Quality, Engineering, and Human Resources.  </t>
  </si>
  <si>
    <t xml:space="preserve">b) Supplier has a strategy implementation process with defined roles and responsibilities, and on-going actions with timing. </t>
  </si>
  <si>
    <t>e) Corporate strategy and objectives are linked to assure continuous improvement of metrics.</t>
  </si>
  <si>
    <t xml:space="preserve">f) Supplier can identify what quality tools are being used and that improving trends are being tracked.  </t>
  </si>
  <si>
    <t xml:space="preserve">a) Supplier has evidence of the monthly internal audit performance review meetings, including what metrics are being tracked and managed. </t>
  </si>
  <si>
    <t>d) There is evidence of cross-functional team meeting minutes, metrics, and action items for monthly internal audit performance to target.</t>
  </si>
  <si>
    <t>Employee training / educations are implemented as planned.</t>
  </si>
  <si>
    <t>1.1.10</t>
  </si>
  <si>
    <t>j) There is a process containing the analysis of customer satisfaction.</t>
  </si>
  <si>
    <t>Important policies and necessary information are provided to all employees.</t>
  </si>
  <si>
    <t>1.1.11</t>
  </si>
  <si>
    <t>Quality relevant documents are controlled and retained.</t>
  </si>
  <si>
    <t>d) Document retention places are known by employees and available to promptly retrieve if needed.</t>
  </si>
  <si>
    <t>e) Document Control satisfies customers' specific requirements.</t>
  </si>
  <si>
    <t>1.1.12</t>
  </si>
  <si>
    <t>Judgment</t>
  </si>
  <si>
    <t>Quality Performance Monitoring / Continuous Improvement</t>
  </si>
  <si>
    <t>a) Supplier continuously measures customer quality as well as internal quality as below.
 -Warranty claims
 -Internal defect ratio, scraps, reworks, defect costs etc.</t>
  </si>
  <si>
    <t>Quality performance is continuously measured.</t>
  </si>
  <si>
    <t>Quality performance is continuously improved.</t>
  </si>
  <si>
    <t>b) Action plan utilizes multiple analysis with use of actual quality performance, results of Internal Quality Audits, APQP Lessons Learned, experiences of corrective / preventive actions, Supplier Performance Score Card and/or results of Management Reviews.</t>
  </si>
  <si>
    <t>d) At APQP Lessons Learned, supplier analyses the following points:
 -Quality performance at the initial MP stage
 -Concerns occurred during APQP / Launch Readiness.
 -Outputs of APQP Elements</t>
  </si>
  <si>
    <t>e) Actually trend toward improvement in quality performance is seen and  meets the road-map of long-term business strategy / quality targets.</t>
  </si>
  <si>
    <t>f) The current quality performance is equivalent or superior to their competitors.</t>
  </si>
  <si>
    <t>Supplier implements Continuous Improvement to reduce variation in product quality and manufacturing processes.</t>
  </si>
  <si>
    <t>b) Action plan utilizes multiple analysis or statistical Quality Control Tools with use of data obtained through production activities such as product quality data, production costs, production efficiency, process parameter data.</t>
  </si>
  <si>
    <t>APQP / Development and Launch Readiness / New Product Launch</t>
  </si>
  <si>
    <t>APQP / Status Control</t>
  </si>
  <si>
    <t>APQP and all activities required in design, development, production readiness stages are controlled.</t>
  </si>
  <si>
    <t>d) Outputs of APQP Elements are recorded.</t>
  </si>
  <si>
    <t>e) Changes arisen during APQP are controlled.</t>
  </si>
  <si>
    <t>f) Necessary repetition of APQP Elements, quality verifications, document revisions depending on importance / effects of the Change are ensured whenever a Change is arisen.</t>
  </si>
  <si>
    <t>g) Interaction, linkage and sequence between APQP Elements are standardized and documented.</t>
  </si>
  <si>
    <t>h) The latest APQP is announced to CFT whenever updated.</t>
  </si>
  <si>
    <t>d) CFT gives technical approaches in actions.</t>
  </si>
  <si>
    <t>i) Outputs of APQP Elements are always available to CFT.</t>
  </si>
  <si>
    <t>Supplier has a process in place to support prototype and pre-production build</t>
  </si>
  <si>
    <t>a) Supplier develops pre-production and prototype parts that simulate its production process.</t>
  </si>
  <si>
    <t>b) Supplier verifies that all prototype parts meet engineering, dimensional, and functional requirements.</t>
  </si>
  <si>
    <t>c)  Supplier requires and utilizes Prototype Control Plans.</t>
  </si>
  <si>
    <t>d) Supplier launch support personnel are technically capable to work on any launch issue.</t>
  </si>
  <si>
    <t>e) Supplier launch representatives are empowered to take immediate action on issues requiring fast turn-around by the launch team.</t>
  </si>
  <si>
    <t>f)  Supplier launch representatives are available for around-the-clock access.</t>
  </si>
  <si>
    <t>APQP Phase Control is implemented.</t>
  </si>
  <si>
    <t>b) APQP Phase Controls are implemented among CFT.</t>
  </si>
  <si>
    <t>c) Cross Functional Teams (CFT) have been formed and working meetings are being conducted.</t>
  </si>
  <si>
    <t>c) Necessary recovery action plan against unacceptable status or achievement are established.</t>
  </si>
  <si>
    <t>d) Actually there is no action remained incomplete.</t>
  </si>
  <si>
    <t>e) Documented results of APQP Phase Control are always available to CFT.</t>
  </si>
  <si>
    <t>f) Reviews at APQP Phase are repeated as needed in case of critical concerns occurred.</t>
  </si>
  <si>
    <t>APQP satisfies customers' specific requirements.</t>
  </si>
  <si>
    <t>a) Customer specific requirements as below are incorporated in the supplier's APQP:
 -Part specific design requirements / engineering standards
 -Phases / Milestones
 -Targets</t>
  </si>
  <si>
    <t xml:space="preserve">All PPAP documentation must contain the information per the PPAP manual published by the Automotive Industry Action Group (AIAG) </t>
  </si>
  <si>
    <t>b) PPAP documentation must be no more than one year old at the time of initial PSW submission.</t>
  </si>
  <si>
    <t>c) All PPAP submissions on record are to the latest Hi Lex current design released print.</t>
  </si>
  <si>
    <t>e) Necessary revisions and notification are submitted to customers whenever any changes affect the previous submission.</t>
  </si>
  <si>
    <t>g) PPAP documentation is consistent to internal documents.</t>
  </si>
  <si>
    <t>f) PPAP was accepted without any observation.</t>
  </si>
  <si>
    <t>h) PPAP documentation was sent on time.</t>
  </si>
  <si>
    <t>Design and Development / Production Readiness / Quality Verifications</t>
  </si>
  <si>
    <t>Supplier uses Design / Process FMEAs at product design, development, production readiness stages.</t>
  </si>
  <si>
    <t>c) Supplier uses a process flow diagram or surrogate control plan when developing a PFMEA / DFMEA.</t>
  </si>
  <si>
    <t>d) Necessary actions are implemented to eliminate potential failures in response to RPN or Severity.</t>
  </si>
  <si>
    <t>e) CFT, supervisors and specialists are involved in FMEA reviews.</t>
  </si>
  <si>
    <t>f) Process FMEA is linked to Design FMEA.</t>
  </si>
  <si>
    <t>g) Process FMEA is linked to Control Plan.</t>
  </si>
  <si>
    <t>h) Past Concerns are assessed as a part of failure mode.</t>
  </si>
  <si>
    <t>i) FMEAs are updated whenever affected by a Change.</t>
  </si>
  <si>
    <t>j) Actually there is no R.P.N. exceeding the internal criteria.</t>
  </si>
  <si>
    <t>k) FMEAs are reviewed and updated every time a new quality concern occurs.</t>
  </si>
  <si>
    <t>l) Supplier continuously develops recommended actions in order to shift from Detection to Prevention.</t>
  </si>
  <si>
    <t>n) FMEA standard clearly explains how to determine SCs based on R.P.N. or Severity.</t>
  </si>
  <si>
    <t>o) Supplier reviews DFMEAs / PFMEAs, identifies "potential cause of failure," and implements error-proofing, where applicable.</t>
  </si>
  <si>
    <t>Past Concerns Recurrence Prevention is reviewed.</t>
  </si>
  <si>
    <t>b) Supplier reviews applicable past concerns including not only claims from a certain customer but also from experiences from the similar commodities / techniques.</t>
  </si>
  <si>
    <t>a) Supplier understands how to develop a robust FMEA  (i.e., understands the process function, failure mode at that function, its effects and causal factors, and detection methods).</t>
  </si>
  <si>
    <t>b) Supplier develops recommended actions to eliminate potential failure modes based on the following priority:
    1) highest severity items  
    2) highest criticality ( Severity x Occurrence )</t>
  </si>
  <si>
    <t>c) Actions are recorded and when completed, the Revised Severity, Occurrence and Detection columns are completed, even if the values did not change.</t>
  </si>
  <si>
    <t>d) Supplier reviews performance data to validate the ratings.</t>
  </si>
  <si>
    <t xml:space="preserve">FMEAs are reviewed annually or as issues arise.  </t>
  </si>
  <si>
    <t>e)A Pareto is used to focus on 1) severity, 2) the product of severity and occurrence,  in order to prioritize actions to drive improvements.</t>
  </si>
  <si>
    <t>e) All the purposes of SC development and verification are incorporated in the internal APQP.
 -Process design/ Process FMEA
 -Control Plan
 -Process Parameter Setting
 -Process Capability Study
 -Process Assurance Assessment</t>
  </si>
  <si>
    <t>Significant Characteristics (SCs) at specific design level are determined.</t>
  </si>
  <si>
    <t>All error detection areas are reviewed and, where feasible, plans exist to move to error prevention devices (e.g., poke yoke).</t>
  </si>
  <si>
    <t>a) Supplier has a process to move from detection to prevention.  Action plans exist showing responsibility and timing.</t>
  </si>
  <si>
    <t>b) Supplier understands where there are opportunities for poke-yoke.</t>
  </si>
  <si>
    <t>c) Supplier shows evidence that the error-proofing methods used are effective.</t>
  </si>
  <si>
    <t xml:space="preserve">d) Supplier understands how to correlate prevention to SCs (where applicable) to determine effectiveness of the method (i.e., can address the causal factor (failure mode)). </t>
  </si>
  <si>
    <t xml:space="preserve">e) Supplier can directly relate the detection method to the cause of failure. </t>
  </si>
  <si>
    <t>Where pass-through characteristics are specified by Hi Lex, the supplier implements controls which prevent the shipment of non conforming product to Hi lex</t>
  </si>
  <si>
    <t>a) Supplier has specific controls in place that are robust in preventing and containing non-conformances.</t>
  </si>
  <si>
    <t>b) Where required, pass-through characteristics have been identified for all new parts and existing parts.  Where required, these pass-through characteristics are identified on the PFMEA and control plan.</t>
  </si>
  <si>
    <t>c) Where required, supplier has a process for identifying and managing pass-through characteristics with sub-tier suppliers.  Where required, this process includes obtaining data from sub-tier suppliers to ensure that pass-through characteristics are monitored and compliant.</t>
  </si>
  <si>
    <t>d) Where required, supplier reviews error-proofing methods for all pass-through characteristics.  Action plans are in place to implement error-proofing methods, where required.</t>
  </si>
  <si>
    <t>Supplier makes continual Production Trial Runs and develops manufacturing processes.</t>
  </si>
  <si>
    <t>Supplier defines Process Parameters which build up sufficient product quality in manufacturing processes.</t>
  </si>
  <si>
    <t>a) Supplier verifies Process Parameters which strongly contribute to building up product quality including the followings.
 -SCs  
 -General Quality Characteristics that require higher quality level or less variation than ordinal.</t>
  </si>
  <si>
    <t>Supplier establishes a special safe launch plan to intensively control product quality at the initial mass production stage.
(Initial MP Intensive Control)</t>
  </si>
  <si>
    <t>d) Actually there is no customer claim (DMN) in the period of Initial MP Intensive Control. If there is a customer claim (DMN), recovery actions such as control period extension would be in place.</t>
  </si>
  <si>
    <t>2.2.9</t>
  </si>
  <si>
    <t>Control Plans / Work Instructions / Check Sheets</t>
  </si>
  <si>
    <t>d) Control Plan clearly describes control items, specifications, control methods, inspection frequencies and recording methods.</t>
  </si>
  <si>
    <t>e) Specifications described in Control Plan have tolerances in a quantified value.</t>
  </si>
  <si>
    <t>f) Control Plan clearly describes if it is in-line or off-line inspection.</t>
  </si>
  <si>
    <t xml:space="preserve">g) SCs are clearly identified in Control Plan and controls for SCs are maintained as agreed with the customer. </t>
  </si>
  <si>
    <t>Supplier establishes Control Plan that contains all necessary quality control items.</t>
  </si>
  <si>
    <t>Supplier establishes documented Process Parameters to be set in manufacturing processes.</t>
  </si>
  <si>
    <t>Supplier establishes Operator Work Instructions that shall be referred to by all personnel working in manufacturing processes.</t>
  </si>
  <si>
    <t>Supplier establishes Check Sheets that shall be used for regular quality controls or recording.</t>
  </si>
  <si>
    <t>All documents used in manufacturing processes are referable and consistent.</t>
  </si>
  <si>
    <t>b) Including Voice of the Customer (VOC) specific requirements.</t>
  </si>
  <si>
    <t>c) This is included in the annual review of internal audits.</t>
  </si>
  <si>
    <t xml:space="preserve"> d) Action plans are in place for statistically significant continuous improvements.</t>
  </si>
  <si>
    <t>e) Supplier uses customer feedback "Voice of the Customer" to drive the identification of issue root cause and implementation of permanent corrective action.</t>
  </si>
  <si>
    <t>c) Supplier uses reasonable methods to provide the information according to level of employees. (e.g. use of vision boards at production).</t>
  </si>
  <si>
    <t>a) Supplier is compliant to PPAP (AIAG) procedures.</t>
  </si>
  <si>
    <t>d) In revalidation PPAP, documentation was sent at Level 4.</t>
  </si>
  <si>
    <t>e) Supplier has a process to make Mass Production Trial Run under mass production condition equivalent as below.
 -Use of MP tools, facilities, jigs, inspection gauges
 -Under Production tact time equivalent to MP
 -MP standard operations by trained operators</t>
  </si>
  <si>
    <t>c) Supplier establishes a dedicated plan for Initial MP Intensive Control and controls the status.</t>
  </si>
  <si>
    <t>e) Rational control methods as below are applied to Initial MP Intensive Control.
 -Separate inspection from mass production (200% inspection)
 -Increase of inspection frequency
 -Addition of Statistical Process Control applicability
 -Repetition of Process Capability Study</t>
  </si>
  <si>
    <t>f) Supplier has a process to measure Process Capability for SCs are maintained.</t>
  </si>
  <si>
    <t>c) Control plans identify the latest part level (suffix Part Name / Part Number).</t>
  </si>
  <si>
    <t>h) Inspection frequencies are logically reasonable in consideration of the followings;
 -Process Capability (Sampling inspection accepted for only Cpk more than 1.33)
 -Production lead time (the former inspected production lot still has to wait within the site until the later inspection done).</t>
  </si>
  <si>
    <t>Mass Production Control</t>
  </si>
  <si>
    <t>Quality Control / Inspection / Compliance</t>
  </si>
  <si>
    <t>Operators comply with their Work Instructions.
NOTE:Auditors to observe not only regular repeating operations but also the following operations which only happen from time to time.
 -Changeovers
 -Handlings of intermediate products before a break time.
 -Reactions in response to nonconformities. etc.</t>
  </si>
  <si>
    <t>Inspectors and/or operators work their quality controls / inspections in compliance with Control Plan.</t>
  </si>
  <si>
    <t>Inspectors and/or operators work their Process Parameter Controls / surveillances in compliance with Control Plan / Parameter Sheets.
NOTE:
Auditors to have a special focus on manufacturing processes which Process Parameters are highly impact for product quality. (e.g. Casting, Forging, heat treatment, plating, painting, gluing, pressure welding, bonding)</t>
  </si>
  <si>
    <t>a) Process Parameter Controls / surveillances are fully compliant with Control Plan and/or Parameter Sheets as below.
 -Frequency / timing (e.g. at first / middle / last) 
 -Check specifications / criteria
 -Check methods / conditions
 -Check recording methods (continuous data records if applicable)</t>
  </si>
  <si>
    <t xml:space="preserve">g) Requirements from Recurrence Prevention are incorporated in Work Instructions. </t>
  </si>
  <si>
    <t>h) Supplier fully establishes individual Work Instructions for all existing works or operations including the followings.
 -Works / Operations
 -Inspection / set up
 -Process Parameter set up / controls
 -Changeovers
 -Initial Sample Inspections
 -Regular checking / cleaning
 -Reworking
 -Reactions etc.</t>
  </si>
  <si>
    <t>i)  Work instructions specify a reaction plan if suspect or non-compliant parts get through the system.</t>
  </si>
  <si>
    <t>Statistical Process Controls for SCs are utilized.</t>
  </si>
  <si>
    <t>Operators and inspectors maintain their work environment for stable operations.</t>
  </si>
  <si>
    <t xml:space="preserve">Control of Incoming Quality </t>
  </si>
  <si>
    <t>Supplier has a strategy for receiving inspection.</t>
  </si>
  <si>
    <t xml:space="preserve">a) Supplier's special characteristics are identified for incoming inspection. </t>
  </si>
  <si>
    <t>b) The frequency of inspection is greater on high risk.</t>
  </si>
  <si>
    <t>c) Incoming quality is defined on control plans.</t>
  </si>
  <si>
    <t>e) Supplier has supporting rationale if no incoming inspections are made.</t>
  </si>
  <si>
    <t>d)  If incoming inspections are made, supplier shows compliance to the specifications.</t>
  </si>
  <si>
    <t>Incoming Quality Operator follows a reaction plan if raw material or purchased part is found to be out of specification</t>
  </si>
  <si>
    <t>b) Supplier assigns responsibility for resolution, progress is being tracked, and sufficient time is allocated to implement permanent corrective action.</t>
  </si>
  <si>
    <t>a) Supplier has a resolution process for incoming inspection rejects.</t>
  </si>
  <si>
    <t>c) Supplier has a process to review sub-tier supplier quality systems.</t>
  </si>
  <si>
    <t>d) When non-conformities are present, supplier and sub-tier supplier have specific reaction plans.</t>
  </si>
  <si>
    <t>Operator Trainings are implemented for all personnel work at manufacturing processes.</t>
  </si>
  <si>
    <t>Supplier has Skill Control to ensure sustainable production activities.</t>
  </si>
  <si>
    <t>Operator Training / Skill Control</t>
  </si>
  <si>
    <t>a) All skills required for production activities are tracked and specified. (e.g. machining operation skills, assembling skills, inspection skills, changeover operation skills).</t>
  </si>
  <si>
    <t>g) Operator Trainings especially underlines quality related. (e.g. use of dust protective / electrostatic / safety stuffs, knowledge about past quality concerns).</t>
  </si>
  <si>
    <t>b) Supplier measures and tracks the current operator skills. (e.g. by use of Skill Map).</t>
  </si>
  <si>
    <t>3.4.3</t>
  </si>
  <si>
    <t>Supplier ensures that only trained and qualified personnel are involved in all aspects of the manufacturing of Hi Lex Parts</t>
  </si>
  <si>
    <t>a) Operators understand the application of the component they are producing.</t>
  </si>
  <si>
    <t>e) There is a defined process where operators have the opportunity to provide feedback (related to the process and/or job) to their supervisor/manager.</t>
  </si>
  <si>
    <t>b) Operators are/were part of work instruction development process.</t>
  </si>
  <si>
    <t>c) Operators are/were trained prior to performing the job.</t>
  </si>
  <si>
    <t xml:space="preserve">d) Operators understand what is critical in the component and what could happen 
   (consequence of failure mode) if it does not meet specification </t>
  </si>
  <si>
    <t>Preventive Maintenance is implemented on all active production facilities, poka-yokes, tools, jigs and measurement systems.</t>
  </si>
  <si>
    <t>a) Supplier has a process in place to improve the management, maintenance, and life-cycle of equipment and tooling.</t>
  </si>
  <si>
    <t>Regular checking / cleaning activities are implemented on production facilities, poka-yokes, tools, jigs and measurement systems.</t>
  </si>
  <si>
    <t>a) Supplier has a detailed process to verify part quality from planned or unplanned downtime.</t>
  </si>
  <si>
    <t>b) Machine acceptance after maintenance downtime include first piece approval, material testing, dimensional and / or process capability.</t>
  </si>
  <si>
    <t>c) For catastrophic events, repeat the initial machine acceptance process as appropriate to the severity of the event.</t>
  </si>
  <si>
    <t>Equipment Control / Preventive Maintenance (PM)</t>
  </si>
  <si>
    <t>d) Supplier's maintenance plan also includes risk assessment for any PM deviation.</t>
  </si>
  <si>
    <t>e) Supplier's PM process utilizes Six Sigma, Lean Manufacturing tools or surrogate data when historical data are not available.</t>
  </si>
  <si>
    <t>f) Baseline maintenance plan may be based on manufacturer's recommendations and pre-launch control plan.</t>
  </si>
  <si>
    <t>Supplier validates relevant product characteristics after maintenance activity (planned or unplanned) and after special cause events</t>
  </si>
  <si>
    <t>Consumable tools such as a machining cutter and an electrode tip are replaced or refined as planned.</t>
  </si>
  <si>
    <t>Control of Measurement Systems</t>
  </si>
  <si>
    <t>3.6.1</t>
  </si>
  <si>
    <t>Calibration of Measurement Systems is implemented as planned.</t>
  </si>
  <si>
    <t>j) Where poke yokes are used, the poke yoke equipment is included in the calibration schedule and is validated regularly (e.g. at the beginning and end of each shift) using a test "rabbit".</t>
  </si>
  <si>
    <t>k) Gauging procedures with visual aids are posted at the work station.</t>
  </si>
  <si>
    <t>l) If there is a measurement system which does not pass at calibration or identifies a critical error, supplier verifies impact at product quality that was controlled by use of the measurement system.</t>
  </si>
  <si>
    <t>Gauge R&amp;R of Measurement Systems is verified.</t>
  </si>
  <si>
    <t>3.6.2</t>
  </si>
  <si>
    <t>Inventory Control / Materials Handling</t>
  </si>
  <si>
    <t>3.7.1</t>
  </si>
  <si>
    <t>Inventory Control is implemented over the production.</t>
  </si>
  <si>
    <t xml:space="preserve">b) Inventory locations are clearly identified with an address number or a shelf number, which are visually available. </t>
  </si>
  <si>
    <t>Preventive Actions against potential damages or quality deterioration are in place at internal transporting systems and inventories.</t>
  </si>
  <si>
    <t>3.7.2</t>
  </si>
  <si>
    <t>e) Supplier gives enhancement on preventive measures and instructions especially for operator dependent handlings.
 (e.g. wrapping / covering measures, limitation of piling boxes up)</t>
  </si>
  <si>
    <t>Preventive Actions against potential part mixing are in place in all stages of production.</t>
  </si>
  <si>
    <t>First-in &amp; First-out (FIFO) is ensured at any handling processes.</t>
  </si>
  <si>
    <t>3.7.3</t>
  </si>
  <si>
    <t>Packaging as specified is in use.</t>
  </si>
  <si>
    <t>Traceability between materials, sourced parts, intermediate products and finished products is ensured.</t>
  </si>
  <si>
    <t>Process Variability Monitoring/Reduction</t>
  </si>
  <si>
    <t>Supplier has determined appropriate statistical techniques.</t>
  </si>
  <si>
    <t>a) Supplier has an operator-based statistical process control or process monitoring method in place (e.g., histogram, control charts, records of process conformance with rotation of personnel or after unplanned shutdowns, etc.).</t>
  </si>
  <si>
    <t>b) These methods of control are appropriate for the given process or product characteristics (i.e., X bar - R chart, Individual Moving Range chart, np charts, median charts, etc. -- SPC toolbox).</t>
  </si>
  <si>
    <t>c) The process is equipped with process controls, in-line gauging, etc.</t>
  </si>
  <si>
    <t>d) Supplier reviews data and makes appropriate improvements to the process.</t>
  </si>
  <si>
    <t>e) The operator-based charts are being utilized to drive changes within the process.</t>
  </si>
  <si>
    <t>f) The operator-based charts capture what changes have been made to the process to enable verification that adjustment is statistically beneficial (e.g., passes 2-proportion or 2 Sample T test) to the process (tooling changes, machine down time, die change, etc.)</t>
  </si>
  <si>
    <t xml:space="preserve">SPC data is maintained, monitored and used by the equipment operators to drive process and product improvements by reducing process variability. </t>
  </si>
  <si>
    <t>a) Operator-based SPC charts capture when a change has been made and that the process has been effectively improved by statistically different before and after data.</t>
  </si>
  <si>
    <t xml:space="preserve">b) The equipment operator uses the charts to monitor for out of control conditions. </t>
  </si>
  <si>
    <t xml:space="preserve">c) The cause for an out of control condition is identified and recorded by the equipment operator, including any action to remedy condition. </t>
  </si>
  <si>
    <t>d) The charts are reviewed by the equipment operator for recurring patterns and corresponding reaction plans are sufficient</t>
  </si>
  <si>
    <t>f) If a new cause has been identified, the equipment operator has a method to communicate issues, through the appropriate channels, to the process owner to ensure that FMEAs/Control plan/work instructions, etc. are updated.</t>
  </si>
  <si>
    <t>3.3.3</t>
  </si>
  <si>
    <t>3.4.4</t>
  </si>
  <si>
    <t>3.6.3</t>
  </si>
  <si>
    <t>3.6.4</t>
  </si>
  <si>
    <t>3.6.5</t>
  </si>
  <si>
    <t>3.6.6</t>
  </si>
  <si>
    <t>Cpk is demonstrated to be greater than or equal to 1.67 (initial and final process capability - with Phase 3 PPAP) and 1.33 (for on-going production process capability)</t>
  </si>
  <si>
    <t>a) Supplier has a Cpk tracking mechanism in place.</t>
  </si>
  <si>
    <t>b) Where the supplier has reduced the frequency of SPC charting, there is statistical evidence to support this reduction and/or some other method of control is in place.  (i.e., they become part of a preventive maintenance program, tool management program, die maintenance / replacement program, equipment vibration analysis program, etc.).</t>
  </si>
  <si>
    <t>c) For all special characteristics, Cpk trends are tracked over time, and action plans have been put in place to increase these Cpk values by a process of continuously reducing the causes of variability.</t>
  </si>
  <si>
    <t>Change Control</t>
  </si>
  <si>
    <t>Supplier has a process to control and react to changes.</t>
  </si>
  <si>
    <t>Supplier conducts necessary quality assurance activities in response to importance or effects by Change.</t>
  </si>
  <si>
    <t>b) The determined actions are conducted.
 -Quality risks in association with Change is reviewed through Design / Process FMEAs.
 -Affected documents such as Control Plan, Operator Work Instructions, Check Sheet are updated.</t>
  </si>
  <si>
    <t>e) Product quality equivalence before and after Change is verified with quality data comparison.</t>
  </si>
  <si>
    <t>f) Supplier does not skip any processes of Change Control even if it is an emergency case.</t>
  </si>
  <si>
    <t>Supplier conducts Initial Sample Inspection after Change in place.</t>
  </si>
  <si>
    <t>b) Initial Sample Inspection is applied to any Changes including the following Changes:
 -Change of operator (including operator rotation)
 -Periodical Change of cutting tool
 -Changes due to preventive maintenances
 -Change of material lot
 -Change of production shift / Changeover
 -Change of process parameters within the allowable control range</t>
  </si>
  <si>
    <t>e) There is no variation / no difference between plural operators / inspectors who work with the same Initial Sample Inspection.</t>
  </si>
  <si>
    <t>Supplier ensures to submit deliverables and to obtain necessary approvals in compliance to customer requirements.</t>
  </si>
  <si>
    <t xml:space="preserve">b) Supplier submits deliverables required by customer and obtains approval on PSW. </t>
  </si>
  <si>
    <t>d) Supplier ensures to start delivery only after PSW is approved.</t>
  </si>
  <si>
    <t>g) Change Control system is linked to the other control systems such as product control, inventory control system, goods ordering system and shipping system,  and it ensures for interlocking against missing of customer approval.</t>
  </si>
  <si>
    <t>Nonconformity Control / Corrective &amp; Preventive Action</t>
  </si>
  <si>
    <t>Problem Solving / Corrective &amp; Preventive Action</t>
  </si>
  <si>
    <t>Supplier takes organized  Problem Solving against customer claims.</t>
  </si>
  <si>
    <t xml:space="preserve">e) Necessary organization and department for the problem solving such as Development, Production Engineering, Quality Assurance, Production and etc… has established in the same site. </t>
  </si>
  <si>
    <t>Status of Problem Solving and Corrective &amp; Preventive Actions are controlled.</t>
  </si>
  <si>
    <t>Supplier is enough capable of Problem Solving, investigating and identifying root causes.</t>
  </si>
  <si>
    <t>b) QC Tools are utilized for root cause identification as needed.</t>
  </si>
  <si>
    <t>c) Root causes from both occurrence and escape aspects are identified.</t>
  </si>
  <si>
    <t xml:space="preserve">d) Supplier identifies root cause into weaknesses and/or problems of QMS. </t>
  </si>
  <si>
    <t>e) Supplier records not only 8D Reports but also individual technical analysis result, measurement data, QC Tools, which fully justifies their conclusions.</t>
  </si>
  <si>
    <t>f) Root cause identification is not superficial, but supplier takes deep dive into real root causes.</t>
  </si>
  <si>
    <t>Supplier identifies scope affected by a quality concern and ensures containment actions.</t>
  </si>
  <si>
    <t>Supplier ensures necessary interim / permanent corrective and preventive actions, action deployment to other similar processes and products.</t>
  </si>
  <si>
    <t>c) Corrective and preventive actions are recorded. (e.g. 8D Report)</t>
  </si>
  <si>
    <t>d) There is a linkage to FMEAs and control plans incorporating lessons learned.</t>
  </si>
  <si>
    <t>e) Internal quality concerns are controlled.</t>
  </si>
  <si>
    <t xml:space="preserve">f) Outsourced company's quality concerns are controlled. </t>
  </si>
  <si>
    <t>Internal Nonconformity Control / Rework Operation</t>
  </si>
  <si>
    <t>Supplier controls internal abnormalities and nonconformities identified in manufacturing processes.</t>
  </si>
  <si>
    <t>g) Operators are repeatedly educated and kept their perceptions high about nonconformities and abnormalities by the following approaches.
 -Daily work shops to explain the recent quality concerns and lesson learned
 -Periodical training programs</t>
  </si>
  <si>
    <t>Supplier controls rework operations and quality of reworked products.</t>
  </si>
  <si>
    <t>c) Necessary quality controls on reworked products and a check of rework completion are ensured.</t>
  </si>
  <si>
    <t>d) Reworked products do not by-pass any in-line inspection processes required.</t>
  </si>
  <si>
    <t>e) Reworking operations, which requires special skills to work, are done by operators who are qualified.</t>
  </si>
  <si>
    <t>f) Necessary traceability related to reworking logs and reworked product quality is recorded.</t>
  </si>
  <si>
    <t>g) Possible failure modes due to reworking are verified through Process FMEA and necessary actions in place.</t>
  </si>
  <si>
    <t>Subcontractor Control</t>
  </si>
  <si>
    <t>Supplier makes a sourcing decision on subcontractors who satisfy sourcing criteria.</t>
  </si>
  <si>
    <t>d) Sourcing criteria includes manufacturing site assessment on site at subcontractors.</t>
  </si>
  <si>
    <t>e) Supplier ensures to perform manufacturing site assessment both domestic and overseas.</t>
  </si>
  <si>
    <t>Supplier has documented Quality Requirements provided to all the active subcontractors.</t>
  </si>
  <si>
    <t>Incoming Inspection is implemented in a rational way.</t>
  </si>
  <si>
    <t>f) Supplier possesses measurement systems to inspect subcontractors' SCs. Incoming Inspection is applied to these SCs in necessary cases.</t>
  </si>
  <si>
    <t>e) There is a defined process to optimize Incoming Inspection plan based on subcontractors' quality performance, results of Incoming Inspection and/or effectiveness of their QMS.</t>
  </si>
  <si>
    <t>Supplier controls Problem Solving and Corrective / Preventive Actions concerned at subcontractors.</t>
  </si>
  <si>
    <t>Supplier has a systematic approach to implement Continuous Improvement for subcontractors on site.</t>
  </si>
  <si>
    <t>e) Actually trend toward improvement in the entire subcontractors' quality performance is seen.</t>
  </si>
  <si>
    <t>Production Engineering / Techniques</t>
  </si>
  <si>
    <t>Supplier have the capability of Production Engineering / Techniques to support internal requirements of Quality, Cost &amp; Delivery.</t>
  </si>
  <si>
    <t>c) Production Engineering organization addresses technology development for new production methods or new facilities.</t>
  </si>
  <si>
    <t>d) Production Engineering organization plans and implements Continuous Improvement for productivity or efficiency.</t>
  </si>
  <si>
    <t>Production Engineering / Techniques needed for process assurance have been realized in the current manufacturing processes.
---Part 1---
Manufacturing System, Process Flow / Layout, Individual Production Methods / Techniques</t>
  </si>
  <si>
    <t>Production Engineering / Techniques needed for process assurance have been realized in the current manufacturing processes.
---Part 2---
In-line Inspection Processes / Techniques</t>
  </si>
  <si>
    <t>a) Necessary Production Engineering / Techniques, which satisfy the required quality or process assurance, have been realized in the audited individual manufacturing processes / production methods. This process assurance is considered equivalent to their competitors.
 ---Part 1---
 -Process flow to properly align inspection processes
 -Sequence of processes which are impact for quality building up
 -Layout to consider process skip avoided
 -Actions against production environments that attacks to quality (cleanness control room, temperature / humidity control room)
 -Appropriate adoption of individual manufacturing processes / production methods</t>
  </si>
  <si>
    <t xml:space="preserve">a) Necessary Production Engineering / Techniques, which satisfy the required quality or process assurance, have been realized in the audited individual manufacturing processes / production methods. This process assurance is considered equivalent to their competitors.
---Part 2---
 -Techniques to measure the same quantitative amounts as design specifications
 -Automated 100% inspection / pass-fail determination
 -Inspection conditions to imitate actual environment / end-users
 -Techniques to store the obtained data and to link with traceability </t>
  </si>
  <si>
    <t>Production Engineering / Techniques needed for process assurance have been realized in the current manufacturing processes.
---Part 3---
Poka-yoke, Interlock system, mechatronics.</t>
  </si>
  <si>
    <t>a) Necessary Production Engineering / Techniques, which satisfy the required quality or process assurance, have been realized in the audited individual manufacturing processes / production methods. This process assurance is considered equivalent to their competitors.
---Part 3---
 -Various poka-yokes throughout the production (specially for human dependent processes)
 -Automated Process Parameter program setting (e.g. program to be automatically activated by a trigger from Production Control System.)
 -Mechatronics to interlock a process skip.
 -Mechatronics to evacuate or to interlock a defect / alert system
 -Limitation in selecting components (limit sensors / barcode system)
 -Component / operation counting system (tightening counter)
 -Upgrading process assurance in synchronization with serial control of individual products.</t>
  </si>
  <si>
    <t>Environmental System</t>
  </si>
  <si>
    <t>8.1.1</t>
  </si>
  <si>
    <t>8.1.2</t>
  </si>
  <si>
    <t>8.1.3</t>
  </si>
  <si>
    <t>8.1.4</t>
  </si>
  <si>
    <t>8.1.5</t>
  </si>
  <si>
    <t>8.1.6</t>
  </si>
  <si>
    <t>8.1.7</t>
  </si>
  <si>
    <t>8.1.8</t>
  </si>
  <si>
    <t>8.1.9</t>
  </si>
  <si>
    <t>8.1.10</t>
  </si>
  <si>
    <t>Management System and Training</t>
  </si>
  <si>
    <t>Greenhouse Gas (GHG) Emissions and Energy Usage</t>
  </si>
  <si>
    <t>Air emissions</t>
  </si>
  <si>
    <t>Water management</t>
  </si>
  <si>
    <t>Waste management</t>
  </si>
  <si>
    <t>Packaging</t>
  </si>
  <si>
    <t>Pollution Prevention</t>
  </si>
  <si>
    <t>Other Raw Materials</t>
  </si>
  <si>
    <t>Transportation</t>
  </si>
  <si>
    <t>a) The facility have a management system in place, or is it developing one, to assess environmental risks associated with production</t>
  </si>
  <si>
    <t>b) The facility management system in compliance with applicable environmental laws and regulations</t>
  </si>
  <si>
    <t>d) Environmental policies, practices, and expectations are communicated to all employees and suppliers in local or appropriate languages</t>
  </si>
  <si>
    <t xml:space="preserve">g) The facility have established environmental targets and objectives to improve environmental performance      
(If yes, mention targets and objectives) </t>
  </si>
  <si>
    <t>h) The facility review its environmental performance annually</t>
  </si>
  <si>
    <t>a) The facility monitor and track energy consumption and conduct on-site energy audits</t>
  </si>
  <si>
    <t>b) The facility have a system in place to reduce the environmental impact of energy use and greenhouse gases</t>
  </si>
  <si>
    <t>c) The facility have a program and/or procedures to reduce the use of energy</t>
  </si>
  <si>
    <t>a) The facility regularly test air emissions (i.e. NOx, SOx, mercury, hazardous air pollutants)</t>
  </si>
  <si>
    <t>b) The facility have a system in place to manage air emissions</t>
  </si>
  <si>
    <t>c) The facility have set targets in relation to reducing air emissions      
(If yes, mention the targets)</t>
  </si>
  <si>
    <t>d) The facility have pollution prevention devices on chimneys, vents, and extraction systems</t>
  </si>
  <si>
    <t>a) The facility have a system in place to manage and monitor water withdrawals and consumption</t>
  </si>
  <si>
    <t>b) The facility have a program and/or procedures to reduce water use or reuse/recycle water</t>
  </si>
  <si>
    <t>d) The facility have a system in place to address wastewater generation and management</t>
  </si>
  <si>
    <t>c) The facility have set targets to reduce water consumption
(If yes, mention the targets)</t>
  </si>
  <si>
    <t>f) The facility identify the sources of its water (e.g. aquifers, municipal water sourced from local water body, harvested rainwater, etc.)</t>
  </si>
  <si>
    <t>g) The company assess external supply and quality risks related to these water sources</t>
  </si>
  <si>
    <t>a) The facility have a program and/or procedures to reduce or eliminate pollution and waste in its operations</t>
  </si>
  <si>
    <t>b) The facility have a recycling program to reduce or eliminate pollution and waste in its operations</t>
  </si>
  <si>
    <t>c) The facility have a program and/or procedures to manage and dispose of hazardous waste (if applicable), wastewater, solid waste, and airborne emissions</t>
  </si>
  <si>
    <t>d) The facility have set targets to reduce the volume of waste generated       
(If yes, mention the targets)</t>
  </si>
  <si>
    <t>e) The facility maintain records of off-site transfer, treatment, and disposal of waste</t>
  </si>
  <si>
    <t>a) The facility have goals and targets to reduce, reuse, and recycle the amount of packaging used for its products
(If yes, mention the targets)</t>
  </si>
  <si>
    <t>b) The facility include packaging reduction, reuse, and recycling in its purchasing practices</t>
  </si>
  <si>
    <t>f) The facility maintain up-to-date material safety data sheets (MSDS) for all hazardous substances used on-site</t>
  </si>
  <si>
    <t>a) The facility keep inventory of all chemical substances used, stored, processed, and manufactured</t>
  </si>
  <si>
    <t>b) The facility have a program and/or procedures to reduce the use of resources (other than water), and promote sustainable natural resource practices</t>
  </si>
  <si>
    <t>c) The facility have a policy statement and/or management system that addresses conflict minerals</t>
  </si>
  <si>
    <t>d) The company engage with the government, commercial contacts, or civil society groups regarding conflict minerals and/or rare earth materials</t>
  </si>
  <si>
    <t>a) The facility have in place targets and programs to reduce overall sustainability impacts by managing transportation logistics (e.g. prioritizing low impact transportation modes)      
(If yes, mention the targets and programs)</t>
  </si>
  <si>
    <t>Licencia Ambiental</t>
  </si>
  <si>
    <t>Cédula de operación Anual</t>
  </si>
  <si>
    <t>Manejo de residuos peligrosos</t>
  </si>
  <si>
    <t>Manejo de residuos sólidos urbanos y de manejo especial</t>
  </si>
  <si>
    <t>Descarga de Aguas Residuales</t>
  </si>
  <si>
    <t>Número de Registro:</t>
  </si>
  <si>
    <t>Número de Registro de Validación:</t>
  </si>
  <si>
    <t>Número de Registro Ambiental:</t>
  </si>
  <si>
    <t>Número de Registro de plan de manejo:</t>
  </si>
  <si>
    <t>Título:</t>
  </si>
  <si>
    <t>MEXICAN SUPPLIERS
Licenses and permits</t>
  </si>
  <si>
    <t>Comprehensive  Rate</t>
  </si>
  <si>
    <t xml:space="preserve">Part Numbers: </t>
  </si>
  <si>
    <t>General Information</t>
  </si>
  <si>
    <t>Expectations for Score 3 pts</t>
  </si>
  <si>
    <t>Additional Expectations for Score 5 pts</t>
  </si>
  <si>
    <t xml:space="preserve">                                        Supplier's Self Assessment Result</t>
  </si>
  <si>
    <t>Hi Lex Assessment Result</t>
  </si>
  <si>
    <t>Hi Lex Assessment</t>
  </si>
  <si>
    <t>P</t>
  </si>
  <si>
    <t>Q</t>
  </si>
  <si>
    <t>R</t>
  </si>
  <si>
    <t>Assessment #</t>
  </si>
  <si>
    <t>Corrective Action(s)</t>
  </si>
  <si>
    <t>Target Date</t>
  </si>
  <si>
    <t>Completion Date</t>
  </si>
  <si>
    <t>Remarks</t>
  </si>
  <si>
    <t xml:space="preserve">     Facility Information</t>
  </si>
  <si>
    <t xml:space="preserve">  Supplier name:</t>
  </si>
  <si>
    <t xml:space="preserve">  Address:</t>
  </si>
  <si>
    <t xml:space="preserve">  City:</t>
  </si>
  <si>
    <t xml:space="preserve">  State:</t>
  </si>
  <si>
    <t xml:space="preserve">  Country:</t>
  </si>
  <si>
    <t xml:space="preserve">  Fax number:</t>
  </si>
  <si>
    <t xml:space="preserve">  E mail address:</t>
  </si>
  <si>
    <t xml:space="preserve">  Website:</t>
  </si>
  <si>
    <t xml:space="preserve">  Hi-Lex percent of business:</t>
  </si>
  <si>
    <t xml:space="preserve">  TAX ID:</t>
  </si>
  <si>
    <t xml:space="preserve">  Job Title:</t>
  </si>
  <si>
    <t xml:space="preserve">  Name, City &amp; Country of Facility Owners or Parent/Holding Company:</t>
  </si>
  <si>
    <t xml:space="preserve">     Key company personnel</t>
  </si>
  <si>
    <t>Name</t>
  </si>
  <si>
    <t>E - mail</t>
  </si>
  <si>
    <t>Phone number</t>
  </si>
  <si>
    <t xml:space="preserve">  Plant Manager:</t>
  </si>
  <si>
    <t xml:space="preserve">  Sales:</t>
  </si>
  <si>
    <t xml:space="preserve">  Engineering:</t>
  </si>
  <si>
    <t xml:space="preserve"> </t>
  </si>
  <si>
    <t xml:space="preserve">  Logistics:</t>
  </si>
  <si>
    <t xml:space="preserve">  Production:</t>
  </si>
  <si>
    <t xml:space="preserve">  Quality:</t>
  </si>
  <si>
    <t xml:space="preserve">  Finance:</t>
  </si>
  <si>
    <t xml:space="preserve">  Company description</t>
  </si>
  <si>
    <t xml:space="preserve">  Short description of activities (products, processes):</t>
  </si>
  <si>
    <t xml:space="preserve">  Commodity:</t>
  </si>
  <si>
    <t xml:space="preserve">  Sector:</t>
  </si>
  <si>
    <t xml:space="preserve">  Workforce profile</t>
  </si>
  <si>
    <t xml:space="preserve">  Labour time:</t>
  </si>
  <si>
    <t xml:space="preserve">  Total number of
  employees:</t>
  </si>
  <si>
    <t xml:space="preserve">  N° Hours (p/day):</t>
  </si>
  <si>
    <t xml:space="preserve">  N° Shifts (p/week):</t>
  </si>
  <si>
    <t xml:space="preserve">  Percentage of employees
  that are male/female:</t>
  </si>
  <si>
    <t>% M</t>
  </si>
  <si>
    <t>% F</t>
  </si>
  <si>
    <t xml:space="preserve">  N° Working days
  (p/week):</t>
  </si>
  <si>
    <t xml:space="preserve">  Percentage of employees
  that are foreign/migrant:</t>
  </si>
  <si>
    <t xml:space="preserve">  N° worked days per year:</t>
  </si>
  <si>
    <t>Mark with an "X"</t>
  </si>
  <si>
    <t>Yes</t>
  </si>
  <si>
    <t>No</t>
  </si>
  <si>
    <r>
      <t xml:space="preserve">  A. Do you have a quality system in place? </t>
    </r>
    <r>
      <rPr>
        <i/>
        <sz val="10"/>
        <color rgb="FF002060"/>
        <rFont val="Arial"/>
        <family val="2"/>
      </rPr>
      <t>If "Yes", go to question B</t>
    </r>
  </si>
  <si>
    <r>
      <t xml:space="preserve">  B. Have your</t>
    </r>
    <r>
      <rPr>
        <sz val="10"/>
        <color theme="1"/>
        <rFont val="Arial"/>
        <family val="2"/>
      </rPr>
      <t xml:space="preserve"> quality</t>
    </r>
    <r>
      <rPr>
        <sz val="10"/>
        <rFont val="Arial"/>
        <family val="2"/>
      </rPr>
      <t xml:space="preserve"> system been certified?</t>
    </r>
  </si>
  <si>
    <t>ü</t>
  </si>
  <si>
    <t>Standard (Please type complete standard):</t>
  </si>
  <si>
    <t>Date of certification:</t>
  </si>
  <si>
    <t>Expiration date:</t>
  </si>
  <si>
    <t>If certified, please enclose a copy of the certificate in this file.</t>
  </si>
  <si>
    <t xml:space="preserve">  C. If your quality system is not IATF 16949, Do you have a plan to implement it?</t>
  </si>
  <si>
    <r>
      <t xml:space="preserve">  D. Do you have a </t>
    </r>
    <r>
      <rPr>
        <sz val="10"/>
        <color theme="1"/>
        <rFont val="Arial"/>
        <family val="2"/>
      </rPr>
      <t>environmental</t>
    </r>
    <r>
      <rPr>
        <sz val="10"/>
        <rFont val="Arial"/>
        <family val="2"/>
      </rPr>
      <t xml:space="preserve"> control system in place?</t>
    </r>
  </si>
  <si>
    <t xml:space="preserve">  E. Have your environmental control system been certified?</t>
  </si>
  <si>
    <t xml:space="preserve">  F. If you do not have an environmental control system, Do you have a plan to implement it?</t>
  </si>
  <si>
    <t>If "Yes", mark with an "X" which one is? and type what level of revision does your format have?</t>
  </si>
  <si>
    <t>CQI-9  Heat Treat</t>
  </si>
  <si>
    <t>CQI-11 Plating</t>
  </si>
  <si>
    <t>CQI-12 Coating</t>
  </si>
  <si>
    <t xml:space="preserve">CQI-15 Welding </t>
  </si>
  <si>
    <t xml:space="preserve">CQI-17 Soldering </t>
  </si>
  <si>
    <t>CQI-23 Molding</t>
  </si>
  <si>
    <t xml:space="preserve">  Self assessment answered by</t>
  </si>
  <si>
    <t>Name / Title</t>
  </si>
  <si>
    <t>Signature</t>
  </si>
  <si>
    <t xml:space="preserve">  Date of Self - Assessment:</t>
  </si>
  <si>
    <t>Registration number:</t>
  </si>
  <si>
    <t>Registrar number:</t>
  </si>
  <si>
    <t>Select:</t>
  </si>
  <si>
    <t>Review level:</t>
  </si>
  <si>
    <t xml:space="preserve">  Basic Quality System Question</t>
  </si>
  <si>
    <t>STATUS</t>
  </si>
  <si>
    <t>D</t>
  </si>
  <si>
    <t xml:space="preserve">  Self assessment approved by</t>
  </si>
  <si>
    <t xml:space="preserve">Name / Plant Manager - Director </t>
  </si>
  <si>
    <t>Responsible</t>
  </si>
  <si>
    <t>%</t>
  </si>
  <si>
    <t xml:space="preserve">99.8  - 100 </t>
  </si>
  <si>
    <t>A</t>
  </si>
  <si>
    <t xml:space="preserve">   96.0  -  99.79</t>
  </si>
  <si>
    <t>B</t>
  </si>
  <si>
    <t>87  -  95.99</t>
  </si>
  <si>
    <t>C</t>
  </si>
  <si>
    <t xml:space="preserve">  Self Assessment Result</t>
  </si>
  <si>
    <t xml:space="preserve">Assessment Date:  </t>
  </si>
  <si>
    <t>Supplier Name:</t>
  </si>
  <si>
    <t>Comments / Evidence</t>
  </si>
  <si>
    <t>Team List:</t>
  </si>
  <si>
    <t>1.-</t>
  </si>
  <si>
    <t>2.-</t>
  </si>
  <si>
    <t>3.-</t>
  </si>
  <si>
    <t>4.-</t>
  </si>
  <si>
    <t>5.-</t>
  </si>
  <si>
    <t xml:space="preserve">  Other significant contact:</t>
  </si>
  <si>
    <t xml:space="preserve">  Company main telephone:</t>
  </si>
  <si>
    <t>f) The operator have the option to stop mid-stream the proccess when he detect defective parts.</t>
  </si>
  <si>
    <t>a) Gauge R&amp;R for Measurement Systems is standardized and documented.</t>
  </si>
  <si>
    <t>m) Metrology / Testing is traceable to international standards. If outside labs are used they are registered to ISO/IEC 17025:2017 and do company have their scope of accreditations.</t>
  </si>
  <si>
    <t>What is your Quality Associate ratio?  (Direct Quality to Total)</t>
  </si>
  <si>
    <t>What is the average length of service of your associates?</t>
  </si>
  <si>
    <t xml:space="preserve">  Holidays:</t>
  </si>
  <si>
    <t>Excellent Quality / Meets the Expectation</t>
  </si>
  <si>
    <t>Good Quality / Meets the Expectation</t>
  </si>
  <si>
    <t>Marginal Quality / Marginally meets the Expectation</t>
  </si>
  <si>
    <t>Unacceptable Quality /  Does not meet the Expectation</t>
  </si>
  <si>
    <t>Current state</t>
  </si>
  <si>
    <t>6. Attach your corrective action plan according to your result.</t>
  </si>
  <si>
    <t xml:space="preserve">                          Self Assessment's Results</t>
  </si>
  <si>
    <t>For use of supplier's signature</t>
  </si>
  <si>
    <t xml:space="preserve">                         Corrective Action Plan</t>
  </si>
  <si>
    <t>b) Targets include metrics such as, Process Sigma Level, Cost per Unit, PPM, warranty, project timing, PSW timing, response time on customer complaints, delivery performance, etc.</t>
  </si>
  <si>
    <t>e) Supplier has been third party certified to ISO 9001:2015 or IATF16949, which has not expired.</t>
  </si>
  <si>
    <t>e) Internal metrics include internal scrap rates, OEE, down-time, change-over time, Cpk, Ppk, etc.</t>
  </si>
  <si>
    <r>
      <rPr>
        <b/>
        <sz val="14"/>
        <color theme="1"/>
        <rFont val="Arial"/>
        <family val="2"/>
      </rPr>
      <t xml:space="preserve">                                                                         </t>
    </r>
    <r>
      <rPr>
        <b/>
        <sz val="12"/>
        <color theme="1"/>
        <rFont val="Arial"/>
        <family val="2"/>
      </rPr>
      <t xml:space="preserve">
</t>
    </r>
    <r>
      <rPr>
        <sz val="12"/>
        <color theme="1"/>
        <rFont val="Arial"/>
        <family val="2"/>
      </rPr>
      <t xml:space="preserve">
1. In the tab "General Company Information", complete all the requested information.
2. In tab "Self Assessment Sheet", put the list of participants in the fulfilling of the sheet.
3. In the same tab, answer each section by selecting the option that best describes your response. 
</t>
    </r>
    <r>
      <rPr>
        <b/>
        <sz val="12"/>
        <color rgb="FFFF0000"/>
        <rFont val="Arial"/>
        <family val="2"/>
      </rPr>
      <t xml:space="preserve">Note: In the box Supplier Comments / Evidence, regardless of mark, shall have documented evidence listed. Attach documents and provide any details not described by the documents to support your selected answer.
</t>
    </r>
    <r>
      <rPr>
        <sz val="12"/>
        <color theme="1"/>
        <rFont val="Arial"/>
        <family val="2"/>
      </rPr>
      <t xml:space="preserve">
4. In tab "CAP", describe detected concerns (sections with lowest puctuaction) and explain what corrective actions be taken.
5. When you end answering the Self Assessment, go to the tab "Self Assessment's Results" and identified your score and Status. The explanation of the status is below:</t>
    </r>
  </si>
  <si>
    <t xml:space="preserve">                            Instructions:</t>
  </si>
  <si>
    <r>
      <t xml:space="preserve">  Main contact name </t>
    </r>
    <r>
      <rPr>
        <i/>
        <sz val="10"/>
        <rFont val="Arial"/>
        <family val="2"/>
      </rPr>
      <t>(24 hours
  availability)</t>
    </r>
    <r>
      <rPr>
        <sz val="10"/>
        <rFont val="Arial"/>
        <family val="2"/>
      </rPr>
      <t>:</t>
    </r>
  </si>
  <si>
    <t>Mobile number</t>
  </si>
  <si>
    <t xml:space="preserve">  Main customers</t>
  </si>
  <si>
    <t>Name:</t>
  </si>
  <si>
    <t>Sector</t>
  </si>
  <si>
    <t>If  "Yes", please enclosed your emigration plan.</t>
  </si>
  <si>
    <t xml:space="preserve">  G. Do you have AIAG Manuals?</t>
  </si>
  <si>
    <t>PPAP</t>
  </si>
  <si>
    <t>APQP</t>
  </si>
  <si>
    <t>FMEA</t>
  </si>
  <si>
    <t>SPC</t>
  </si>
  <si>
    <t>MSA</t>
  </si>
  <si>
    <t xml:space="preserve">  H. Do you have any certification on supply chain security? </t>
  </si>
  <si>
    <t>It could be CTPAT, OEA, PIP, SAOC, PROFAC, ATT,  SES or any other equivalent</t>
  </si>
  <si>
    <t xml:space="preserve">                          SUPPLIER INFORMATION</t>
  </si>
  <si>
    <t>c)The customer requirements are incorporated in the company's standard of operation.</t>
  </si>
  <si>
    <t>g) Supplier has not been given any penalties which alert possible revocation of the customer certifications.</t>
  </si>
  <si>
    <t>g) Internal Quality Audit aims Continuous Improvement, enhancement of QMS in addition to Corrective Actions.</t>
  </si>
  <si>
    <t>b) Actual quality performance is:
 -No more than 2 Defective Material Notice (DMN) in the last 12 months
 -No one OEM's claim
- 10 to 80 PPMs in the last 12 months</t>
  </si>
  <si>
    <t>b) Actual quality performance is:
 -Zero DMN in the last 12 months
 -No one OEM's claim
- Less than 10 PPM in the last 12 months</t>
  </si>
  <si>
    <t>m) Reverse FMEA is implemented.</t>
  </si>
  <si>
    <t>f) Supplier has a process to track FMEA revisions.  Revision levels are included on FMEAs.</t>
  </si>
  <si>
    <t>f) Supplier utilizes worst condition of Process Parameters as a part of verifications.</t>
  </si>
  <si>
    <t>g) Knowledge and techniques of Process Parameters are incorporated into documented engineering standards. Those standards are utilized for the similar production techniques.</t>
  </si>
  <si>
    <t>i) All control items for product quality are technically effective.</t>
  </si>
  <si>
    <t>j) Error-proofing methods are tested for effectiveness and, as appropriate, exist in all areas of operation from warehousing, part processing, testing, and for service parts, through  part packaging.</t>
  </si>
  <si>
    <t>k) Sampling plans are statistically valid (based on quantity and variation) and justify probability of occurrence for a given cause or failure mode.</t>
  </si>
  <si>
    <t>l) Control Plan describes reaction plans or linkages to nonconformity handling procedures.</t>
  </si>
  <si>
    <t>m) Layout Inspection with appropriate inspection frequency is incorporated.</t>
  </si>
  <si>
    <t>e) Evidence of process improvements include: reductions in scrap, reductions in rework/repair; increases in first-time through capabilities, Ppk, Process Sigma level, records of error proofing mechanism implementation; and reductions in machine downtime.</t>
  </si>
  <si>
    <t>g) Supplier has implemented Nissan 4 Ms Change Control Management Methodology</t>
  </si>
  <si>
    <t>c) Quality Requirements contain exhaustive requirements including the followings.
 - Targets of quality performance
 - QMS (ISO 9001:2015 / IATF 16949:2016 equivalent)
 - Continuous Improvement
 - APQP / PSW
 - Nonconformity Control / Corrective and Preventive Actions</t>
  </si>
  <si>
    <t>d) Quality Requirements for subcontractors are consist with their customers' requirements.</t>
  </si>
  <si>
    <t>e) Supplier periodically holds quality building conferences / training programs for their subcontractors.</t>
  </si>
  <si>
    <t>f) If a subcontractor have a direct supply to a customer, supplier establishes clear roles and responsibility in terms of quality assurance.</t>
  </si>
  <si>
    <t>c) The facility have up-to-date ISO 14001:2015, Industria Limpia, RC 14001, or EMAS certification
(Please list relevant certifications)</t>
  </si>
  <si>
    <t>e) The facility hold the necessary license(s) or permit(s)  by regulators in relation to (mention on the comments tab all that apply):  
- Air emissions   
- Storage or use of hazardous substances   
- Wastewater management   
- Waste issues</t>
  </si>
  <si>
    <t>f) Employees are trained on relevant environmental matters, including (mention on the comments tab all that apply):   
- Air emissions   
- Management &amp; use of hazardous substances   
- Preventing soil &amp; groundwater contamination   
- Wastewater management   
- Waste management, including hazardous waste   
- Water use</t>
  </si>
  <si>
    <t>d) The facility have set goals and targets in relation to increased energy efficiency       
(If yes, mention the targets)</t>
  </si>
  <si>
    <t>f) If the facility uses external waste contractors, it verified they have all the licenses in order to the country law</t>
  </si>
  <si>
    <t>a) The facility use life cycle assessment (LCA) as part of determining chemical selection for product inputs</t>
  </si>
  <si>
    <t>b) The facility use chemical hazard assessment and/or comparative chemical hazard assessment as part of determining chemical selection for product inputs</t>
  </si>
  <si>
    <t>c) The facility assess whether substances stored, used, or handled on-site are prohibited by national or international laws or protocols</t>
  </si>
  <si>
    <t>d) The facility have a system in place to address pollution prevention and management of hazardous and potentially hazardous substances</t>
  </si>
  <si>
    <t>g) The facility conduct tests to identify impact on soil and groundwater from facility operations</t>
  </si>
  <si>
    <t>b) Preventive Maintenance is standardized and documented.</t>
  </si>
  <si>
    <t>c) Applicable facilities, poka-yokes, tools, jigs and measurement systems are controlled.</t>
  </si>
  <si>
    <t xml:space="preserve">d) Individual maintenance, replacement methods and criteria are specified. </t>
  </si>
  <si>
    <t>e) The next Preventive Maintenance is planned according to the previous maintenance activities recorded.</t>
  </si>
  <si>
    <t>f) Supervisors regularly check the status of Preventive Maintenance.</t>
  </si>
  <si>
    <t>g) All the planned Preventive Maintenance are complete no later than due date.</t>
  </si>
  <si>
    <t>h) Supplier's predictive maintenance is based on valid statistical methods.</t>
  </si>
  <si>
    <t>i) There are minutes of management meetings related to the PM program.</t>
  </si>
  <si>
    <t>j) Supplier ensures for reviewing Process FMEA and necessary corrective and preventive actions in place against new failures or Lessons Learned from Corrective Maintenance.</t>
  </si>
  <si>
    <t xml:space="preserve">k) Preventive Maintenance completely covers all the existing hard tools in this site. </t>
  </si>
  <si>
    <t>l) Necessary stocks of expendables and critical replacements are maintained.</t>
  </si>
  <si>
    <t>m) There is a defined process to optimize maintenance method, criteria, frequency based on the results of Preventive, Corrective Maintenances and/or down-time.</t>
  </si>
  <si>
    <t xml:space="preserve">n) There is a further process to enhance Preventive Maintenances by utilizing measurement results / signals such as an equipment operating behavior, wear of jigs / inspection gauges before escalating into a real failure or an abnormality.  </t>
  </si>
  <si>
    <t xml:space="preserve">  President / CEO</t>
  </si>
  <si>
    <t xml:space="preserve">  Customer Service:</t>
  </si>
  <si>
    <t xml:space="preserve"> G. Do you have any  certifications of protocolos against COVID - 19? </t>
  </si>
  <si>
    <t xml:space="preserve">  H. Do you work with CQI´s audit?</t>
  </si>
  <si>
    <t>SUBJECT: Supplier’s Evaluation</t>
  </si>
  <si>
    <t>Due to our Customers requirements and the specifications that control our operation, we are required to</t>
  </si>
  <si>
    <t>evaluate our supplier’s Quality Management System to ensure that they meet Hi Lex Mexicana and Automotive</t>
  </si>
  <si>
    <t>sector requirements.</t>
  </si>
  <si>
    <t>As a company that presently supplies material or services to Hi Lex Mexicana, an evaluation either by on-site</t>
  </si>
  <si>
    <t>audit or by the information supplied on the tab “Self-Assessment Sheet” must be performed.</t>
  </si>
  <si>
    <t>As this is a general checklist based on automotive sector requirements, some sections may not apply to your</t>
  </si>
  <si>
    <t>operation. Please complete this checklist and return it to the attention of the Supplier Quality Assurance Area</t>
  </si>
  <si>
    <t>within next 10 days. Additional comments may be attached if required to fully explain each question. This will</t>
  </si>
  <si>
    <t xml:space="preserve">help us to better assess your performance. Also, it is important to mention the minimum value we expect your </t>
  </si>
  <si>
    <t>company reaches is 87%.</t>
  </si>
  <si>
    <t>If you have any doubts, don't hesitate to contact any Supplier Quality Assurance Engineer at next emails:</t>
  </si>
  <si>
    <t>Your cooperation in fulfilling this requirement will be greatly appreciated.</t>
  </si>
  <si>
    <t>Dear Supplier.</t>
  </si>
  <si>
    <t>Yours Sincerely,</t>
  </si>
  <si>
    <t xml:space="preserve">        Mr. Rafael Reynoso</t>
  </si>
  <si>
    <t xml:space="preserve">       Quality Director</t>
  </si>
  <si>
    <t xml:space="preserve">    edgardo.lazaro@hi-lex.com</t>
  </si>
  <si>
    <t xml:space="preserve">    estefania.martinez@hi-lex.com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</si>
</sst>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x\ 0.00%"/>
    <numFmt numFmtId="165" formatCode="0_ "/>
  </numFmts>
  <fonts count="80">
    <font>
      <sz val="11"/>
      <color theme="1"/>
      <name val="Arial"/>
      <family val="2"/>
    </font>
    <font>
      <sz val="11"/>
      <color indexed="8"/>
      <name val="Arial"/>
      <family val="2"/>
    </font>
    <font>
      <sz val="6"/>
      <name val="ＭＳ Ｐゴシック"/>
      <family val="3"/>
      <charset val="128"/>
    </font>
    <font>
      <b/>
      <sz val="14"/>
      <name val="Arial"/>
      <family val="2"/>
    </font>
    <font>
      <sz val="11"/>
      <name val="Arial"/>
      <family val="2"/>
    </font>
    <font>
      <b/>
      <sz val="12"/>
      <color indexed="8"/>
      <name val="Arial"/>
      <family val="2"/>
    </font>
    <font>
      <b/>
      <sz val="14"/>
      <color indexed="8"/>
      <name val="Arial"/>
      <family val="2"/>
    </font>
    <font>
      <b/>
      <sz val="16"/>
      <name val="Arial"/>
      <family val="2"/>
    </font>
    <font>
      <sz val="12"/>
      <color indexed="8"/>
      <name val="Arial"/>
      <family val="2"/>
    </font>
    <font>
      <sz val="10"/>
      <color indexed="8"/>
      <name val="Arial"/>
      <family val="2"/>
    </font>
    <font>
      <b/>
      <sz val="12"/>
      <name val="Arial"/>
      <family val="2"/>
    </font>
    <font>
      <sz val="9"/>
      <name val="Arial"/>
      <family val="2"/>
    </font>
    <font>
      <sz val="11"/>
      <color theme="1"/>
      <name val="Arial"/>
      <family val="2"/>
    </font>
    <font>
      <sz val="11"/>
      <color theme="0"/>
      <name val="Arial"/>
      <family val="2"/>
    </font>
    <font>
      <sz val="11"/>
      <color rgb="FFFF0000"/>
      <name val="Arial"/>
      <family val="2"/>
    </font>
    <font>
      <sz val="11"/>
      <color theme="1"/>
      <name val="Calibri"/>
      <family val="3"/>
      <charset val="128"/>
      <scheme val="minor"/>
    </font>
    <font>
      <b/>
      <sz val="12"/>
      <color theme="0"/>
      <name val="Arial"/>
      <family val="2"/>
    </font>
    <font>
      <sz val="12"/>
      <color theme="0"/>
      <name val="Arial"/>
      <family val="2"/>
    </font>
    <font>
      <b/>
      <sz val="14"/>
      <color theme="0"/>
      <name val="Arial"/>
      <family val="2"/>
    </font>
    <font>
      <sz val="6"/>
      <color rgb="FF00B050"/>
      <name val="Arial"/>
      <family val="2"/>
    </font>
    <font>
      <b/>
      <i/>
      <sz val="8"/>
      <color theme="0"/>
      <name val="Arial"/>
      <family val="2"/>
    </font>
    <font>
      <sz val="16"/>
      <color theme="0"/>
      <name val="Arial"/>
      <family val="2"/>
    </font>
    <font>
      <sz val="14"/>
      <color theme="1"/>
      <name val="Arial"/>
      <family val="2"/>
    </font>
    <font>
      <sz val="10"/>
      <color theme="1"/>
      <name val="Arial"/>
      <family val="2"/>
    </font>
    <font>
      <b/>
      <sz val="16"/>
      <color theme="1"/>
      <name val="Arial"/>
      <family val="2"/>
    </font>
    <font>
      <sz val="8"/>
      <color theme="1"/>
      <name val="Arial"/>
      <family val="2"/>
    </font>
    <font>
      <b/>
      <sz val="6"/>
      <color rgb="FF00B050"/>
      <name val="Arial"/>
      <family val="2"/>
    </font>
    <font>
      <sz val="6"/>
      <color theme="0" tint="-0.499984740745262"/>
      <name val="Arial"/>
      <family val="2"/>
    </font>
    <font>
      <sz val="6"/>
      <color theme="0"/>
      <name val="Arial"/>
      <family val="2"/>
    </font>
    <font>
      <b/>
      <sz val="12"/>
      <color theme="1"/>
      <name val="Arial"/>
      <family val="2"/>
    </font>
    <font>
      <sz val="12"/>
      <color rgb="FFFF0000"/>
      <name val="Arial"/>
      <family val="2"/>
    </font>
    <font>
      <sz val="12"/>
      <color theme="1"/>
      <name val="Arial"/>
      <family val="2"/>
    </font>
    <font>
      <b/>
      <sz val="14"/>
      <color theme="3" tint="-0.249977111117893"/>
      <name val="Arial"/>
      <family val="2"/>
    </font>
    <font>
      <b/>
      <u/>
      <sz val="10"/>
      <color theme="1"/>
      <name val="Meiryo UI"/>
      <family val="3"/>
      <charset val="128"/>
    </font>
    <font>
      <sz val="10"/>
      <color theme="1"/>
      <name val="Meiryo UI"/>
      <family val="3"/>
      <charset val="128"/>
    </font>
    <font>
      <b/>
      <sz val="20"/>
      <color theme="1"/>
      <name val="Arial"/>
      <family val="2"/>
    </font>
    <font>
      <b/>
      <sz val="18"/>
      <color theme="1"/>
      <name val="Arial"/>
      <family val="2"/>
    </font>
    <font>
      <b/>
      <sz val="11"/>
      <name val="Arial"/>
      <family val="2"/>
    </font>
    <font>
      <b/>
      <sz val="9"/>
      <color indexed="81"/>
      <name val="ＭＳ Ｐゴシック"/>
      <family val="3"/>
      <charset val="128"/>
    </font>
    <font>
      <b/>
      <sz val="18"/>
      <name val="Arial"/>
      <family val="2"/>
    </font>
    <font>
      <b/>
      <sz val="9"/>
      <name val="Arial"/>
      <family val="2"/>
    </font>
    <font>
      <b/>
      <sz val="10"/>
      <name val="Arial"/>
      <family val="2"/>
    </font>
    <font>
      <b/>
      <sz val="7"/>
      <color indexed="8"/>
      <name val="Arial"/>
      <family val="2"/>
    </font>
    <font>
      <b/>
      <sz val="10"/>
      <color theme="1"/>
      <name val="Arial"/>
      <family val="2"/>
    </font>
    <font>
      <b/>
      <i/>
      <sz val="11"/>
      <name val="Arial"/>
      <family val="2"/>
    </font>
    <font>
      <sz val="10"/>
      <color theme="0"/>
      <name val="Arial"/>
      <family val="2"/>
    </font>
    <font>
      <sz val="9"/>
      <color theme="0"/>
      <name val="Arial"/>
      <family val="2"/>
    </font>
    <font>
      <sz val="8"/>
      <color theme="0"/>
      <name val="Arial"/>
      <family val="2"/>
    </font>
    <font>
      <b/>
      <sz val="14"/>
      <color rgb="FF002060"/>
      <name val="Arial"/>
      <family val="2"/>
    </font>
    <font>
      <sz val="10"/>
      <color rgb="FF002060"/>
      <name val="Arial"/>
      <family val="2"/>
    </font>
    <font>
      <sz val="11"/>
      <color rgb="FF002060"/>
      <name val="Arial"/>
      <family val="2"/>
    </font>
    <font>
      <sz val="8"/>
      <color rgb="FF002060"/>
      <name val="Arial"/>
      <family val="2"/>
    </font>
    <font>
      <sz val="6"/>
      <color rgb="FF002060"/>
      <name val="Arial"/>
      <family val="2"/>
    </font>
    <font>
      <b/>
      <sz val="18"/>
      <color theme="0"/>
      <name val="Arial"/>
      <family val="2"/>
    </font>
    <font>
      <b/>
      <sz val="11"/>
      <color theme="0"/>
      <name val="Arial"/>
      <family val="2"/>
    </font>
    <font>
      <b/>
      <sz val="8"/>
      <color theme="0"/>
      <name val="Arial"/>
      <family val="2"/>
    </font>
    <font>
      <b/>
      <sz val="10"/>
      <color theme="0"/>
      <name val="Arial"/>
      <family val="2"/>
    </font>
    <font>
      <sz val="10"/>
      <name val="Arial"/>
      <family val="2"/>
    </font>
    <font>
      <sz val="10"/>
      <name val="Arial"/>
      <family val="2"/>
    </font>
    <font>
      <u/>
      <sz val="10"/>
      <color theme="10"/>
      <name val="Arial"/>
      <family val="2"/>
    </font>
    <font>
      <u/>
      <sz val="8"/>
      <color theme="10"/>
      <name val="Arial"/>
      <family val="2"/>
    </font>
    <font>
      <sz val="8"/>
      <name val="Arial"/>
      <family val="2"/>
    </font>
    <font>
      <i/>
      <sz val="10"/>
      <color rgb="FF002060"/>
      <name val="Arial"/>
      <family val="2"/>
    </font>
    <font>
      <sz val="10"/>
      <name val="Wingdings"/>
      <charset val="2"/>
    </font>
    <font>
      <b/>
      <u/>
      <sz val="9"/>
      <name val="Arial"/>
      <family val="2"/>
    </font>
    <font>
      <sz val="14"/>
      <name val="Arial"/>
      <family val="2"/>
    </font>
    <font>
      <b/>
      <sz val="48"/>
      <color rgb="FF000099"/>
      <name val="Arial"/>
      <family val="2"/>
    </font>
    <font>
      <b/>
      <sz val="24"/>
      <color rgb="FF000099"/>
      <name val="Arial"/>
      <family val="2"/>
    </font>
    <font>
      <b/>
      <sz val="14"/>
      <color theme="1"/>
      <name val="Arial"/>
      <family val="2"/>
    </font>
    <font>
      <b/>
      <sz val="12"/>
      <color rgb="FFFF0000"/>
      <name val="Arial"/>
      <family val="2"/>
    </font>
    <font>
      <b/>
      <sz val="26"/>
      <color rgb="FF000099"/>
      <name val="Arial"/>
      <family val="2"/>
    </font>
    <font>
      <b/>
      <sz val="36"/>
      <color rgb="FF000099"/>
      <name val="Arial"/>
      <family val="2"/>
    </font>
    <font>
      <b/>
      <i/>
      <sz val="8"/>
      <color theme="0" tint="-4.9989318521683403E-2"/>
      <name val="Arial"/>
      <family val="2"/>
    </font>
    <font>
      <i/>
      <sz val="10"/>
      <name val="Arial"/>
      <family val="2"/>
    </font>
    <font>
      <b/>
      <sz val="16"/>
      <color theme="3" tint="0.59999389629810485"/>
      <name val="Arial"/>
      <family val="2"/>
    </font>
    <font>
      <sz val="9"/>
      <color theme="1"/>
      <name val="Arial"/>
      <family val="2"/>
    </font>
    <font>
      <b/>
      <sz val="18"/>
      <color rgb="FF000099"/>
      <name val="Arial"/>
      <family val="2"/>
    </font>
    <font>
      <u/>
      <sz val="12"/>
      <color theme="10"/>
      <name val="Arial"/>
      <family val="2"/>
    </font>
    <font>
      <i/>
      <sz val="12"/>
      <color theme="1"/>
      <name val="Arial"/>
      <family val="2"/>
    </font>
    <font>
      <sz val="12"/>
      <name val="Arial"/>
      <family val="2"/>
    </font>
  </fonts>
  <fills count="16">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FF00"/>
        <bgColor indexed="64"/>
      </patternFill>
    </fill>
    <fill>
      <patternFill patternType="solid">
        <fgColor rgb="FFFF00FF"/>
        <bgColor indexed="64"/>
      </patternFill>
    </fill>
    <fill>
      <patternFill patternType="solid">
        <fgColor theme="0"/>
        <bgColor indexed="64"/>
      </patternFill>
    </fill>
    <fill>
      <patternFill patternType="solid">
        <fgColor rgb="FF0033CC"/>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002060"/>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
      <patternFill patternType="solid">
        <fgColor rgb="FF000099"/>
        <bgColor indexed="64"/>
      </patternFill>
    </fill>
  </fills>
  <borders count="148">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right/>
      <top style="thin">
        <color indexed="64"/>
      </top>
      <bottom/>
      <diagonal/>
    </border>
    <border>
      <left style="thin">
        <color indexed="64"/>
      </left>
      <right/>
      <top style="double">
        <color indexed="64"/>
      </top>
      <bottom/>
      <diagonal/>
    </border>
    <border>
      <left/>
      <right style="double">
        <color indexed="64"/>
      </right>
      <top style="thin">
        <color indexed="64"/>
      </top>
      <bottom/>
      <diagonal/>
    </border>
    <border>
      <left/>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double">
        <color indexed="64"/>
      </left>
      <right style="double">
        <color indexed="64"/>
      </right>
      <top/>
      <bottom style="double">
        <color indexed="64"/>
      </bottom>
      <diagonal/>
    </border>
    <border>
      <left style="medium">
        <color indexed="64"/>
      </left>
      <right style="thin">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style="thin">
        <color indexed="64"/>
      </right>
      <top style="thin">
        <color indexed="64"/>
      </top>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double">
        <color indexed="64"/>
      </right>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style="hair">
        <color indexed="64"/>
      </left>
      <right style="hair">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double">
        <color indexed="64"/>
      </right>
      <top/>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double">
        <color indexed="64"/>
      </right>
      <top/>
      <bottom style="double">
        <color indexed="64"/>
      </bottom>
      <diagonal/>
    </border>
    <border>
      <left style="thin">
        <color theme="0"/>
      </left>
      <right style="thin">
        <color theme="0"/>
      </right>
      <top style="thin">
        <color theme="0"/>
      </top>
      <bottom style="thin">
        <color theme="0"/>
      </bottom>
      <diagonal/>
    </border>
    <border>
      <left/>
      <right style="hair">
        <color indexed="64"/>
      </right>
      <top style="double">
        <color indexed="64"/>
      </top>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thin">
        <color indexed="64"/>
      </bottom>
      <diagonal/>
    </border>
    <border>
      <left style="thin">
        <color theme="1"/>
      </left>
      <right style="thin">
        <color theme="1"/>
      </right>
      <top style="thin">
        <color theme="1"/>
      </top>
      <bottom style="thin">
        <color theme="1"/>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56"/>
      </right>
      <top/>
      <bottom style="hair">
        <color indexed="64"/>
      </bottom>
      <diagonal/>
    </border>
    <border>
      <left style="thin">
        <color indexed="56"/>
      </left>
      <right/>
      <top style="thin">
        <color indexed="56"/>
      </top>
      <bottom/>
      <diagonal/>
    </border>
    <border>
      <left style="thin">
        <color indexed="56"/>
      </left>
      <right/>
      <top/>
      <bottom/>
      <diagonal/>
    </border>
    <border>
      <left/>
      <right style="thin">
        <color indexed="56"/>
      </right>
      <top/>
      <bottom/>
      <diagonal/>
    </border>
    <border>
      <left style="thin">
        <color indexed="56"/>
      </left>
      <right/>
      <top/>
      <bottom style="thin">
        <color indexed="56"/>
      </bottom>
      <diagonal/>
    </border>
    <border>
      <left style="thin">
        <color indexed="56"/>
      </left>
      <right/>
      <top style="thin">
        <color indexed="56"/>
      </top>
      <bottom style="thin">
        <color indexed="56"/>
      </bottom>
      <diagonal/>
    </border>
    <border>
      <left style="thin">
        <color indexed="64"/>
      </left>
      <right style="thin">
        <color indexed="64"/>
      </right>
      <top style="thin">
        <color indexed="56"/>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right style="medium">
        <color indexed="64"/>
      </right>
      <top style="thin">
        <color indexed="56"/>
      </top>
      <bottom/>
      <diagonal/>
    </border>
    <border>
      <left/>
      <right style="medium">
        <color indexed="64"/>
      </right>
      <top/>
      <bottom style="thin">
        <color indexed="56"/>
      </bottom>
      <diagonal/>
    </border>
    <border>
      <left style="thin">
        <color indexed="64"/>
      </left>
      <right style="medium">
        <color indexed="64"/>
      </right>
      <top/>
      <bottom/>
      <diagonal/>
    </border>
    <border>
      <left/>
      <right style="medium">
        <color indexed="64"/>
      </right>
      <top style="thin">
        <color indexed="56"/>
      </top>
      <bottom style="thin">
        <color indexed="56"/>
      </bottom>
      <diagonal/>
    </border>
    <border>
      <left style="thin">
        <color indexed="64"/>
      </left>
      <right style="medium">
        <color indexed="64"/>
      </right>
      <top style="thin">
        <color indexed="56"/>
      </top>
      <bottom style="thin">
        <color indexed="64"/>
      </bottom>
      <diagonal/>
    </border>
    <border>
      <left style="medium">
        <color indexed="64"/>
      </left>
      <right style="medium">
        <color indexed="64"/>
      </right>
      <top/>
      <bottom/>
      <diagonal/>
    </border>
    <border>
      <left style="thin">
        <color indexed="64"/>
      </left>
      <right/>
      <top style="hair">
        <color indexed="64"/>
      </top>
      <bottom style="thin">
        <color indexed="64"/>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indexed="64"/>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medium">
        <color indexed="64"/>
      </right>
      <top style="double">
        <color indexed="64"/>
      </top>
      <bottom style="double">
        <color indexed="64"/>
      </bottom>
      <diagonal/>
    </border>
  </borders>
  <cellStyleXfs count="7">
    <xf numFmtId="0" fontId="0" fillId="0" borderId="0">
      <alignment vertical="center"/>
    </xf>
    <xf numFmtId="9" fontId="12" fillId="0" borderId="0" applyFont="0" applyFill="0" applyBorder="0" applyAlignment="0" applyProtection="0">
      <alignment vertical="center"/>
    </xf>
    <xf numFmtId="0" fontId="15" fillId="0" borderId="0">
      <alignment vertical="center"/>
    </xf>
    <xf numFmtId="9" fontId="15" fillId="0" borderId="0" applyFont="0" applyFill="0" applyBorder="0" applyAlignment="0" applyProtection="0">
      <alignment vertical="center"/>
    </xf>
    <xf numFmtId="0" fontId="57" fillId="0" borderId="0"/>
    <xf numFmtId="0" fontId="59" fillId="0" borderId="0" applyNumberFormat="0" applyFill="0" applyBorder="0" applyAlignment="0" applyProtection="0"/>
    <xf numFmtId="9" fontId="58" fillId="0" borderId="0" applyFont="0" applyFill="0" applyBorder="0" applyAlignment="0" applyProtection="0"/>
  </cellStyleXfs>
  <cellXfs count="661">
    <xf numFmtId="0" fontId="0" fillId="0" borderId="0" xfId="0">
      <alignment vertical="center"/>
    </xf>
    <xf numFmtId="0" fontId="0" fillId="0" borderId="0" xfId="0" applyAlignment="1">
      <alignment vertical="center" wrapText="1"/>
    </xf>
    <xf numFmtId="0" fontId="17" fillId="0" borderId="0" xfId="0" applyFont="1" applyAlignment="1">
      <alignment horizontal="left" vertical="center" wrapText="1"/>
    </xf>
    <xf numFmtId="0" fontId="27" fillId="0" borderId="0" xfId="0" applyFont="1" applyAlignment="1">
      <alignment vertical="center" wrapText="1"/>
    </xf>
    <xf numFmtId="0" fontId="31" fillId="0" borderId="0" xfId="0" applyFont="1" applyAlignment="1">
      <alignment vertical="center" wrapText="1"/>
    </xf>
    <xf numFmtId="0" fontId="33" fillId="0" borderId="0" xfId="2" applyFont="1">
      <alignment vertical="center"/>
    </xf>
    <xf numFmtId="0" fontId="34" fillId="0" borderId="0" xfId="2" applyFont="1">
      <alignment vertical="center"/>
    </xf>
    <xf numFmtId="0" fontId="8" fillId="0" borderId="26"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31" fillId="0" borderId="9" xfId="0" applyFont="1" applyBorder="1" applyAlignment="1" applyProtection="1">
      <alignment vertical="center" wrapText="1"/>
      <protection locked="0"/>
    </xf>
    <xf numFmtId="0" fontId="0" fillId="0" borderId="0" xfId="0" applyAlignment="1">
      <alignment horizontal="center" vertical="center" wrapText="1"/>
    </xf>
    <xf numFmtId="0" fontId="8" fillId="7" borderId="0" xfId="0" applyFont="1" applyFill="1" applyAlignment="1" applyProtection="1">
      <alignment vertical="center" wrapText="1"/>
      <protection locked="0"/>
    </xf>
    <xf numFmtId="0" fontId="31" fillId="7" borderId="9" xfId="0" applyFont="1" applyFill="1" applyBorder="1" applyAlignment="1" applyProtection="1">
      <alignment vertical="center" wrapText="1"/>
      <protection locked="0"/>
    </xf>
    <xf numFmtId="0" fontId="4" fillId="10" borderId="67" xfId="0" applyFont="1" applyFill="1" applyBorder="1" applyAlignment="1" applyProtection="1">
      <alignment horizontal="center" vertical="center" wrapText="1"/>
      <protection locked="0"/>
    </xf>
    <xf numFmtId="0" fontId="4" fillId="10" borderId="68" xfId="0" applyFont="1" applyFill="1" applyBorder="1" applyAlignment="1" applyProtection="1">
      <alignment horizontal="center" vertical="center" wrapText="1"/>
      <protection locked="0"/>
    </xf>
    <xf numFmtId="0" fontId="4" fillId="10" borderId="69" xfId="0" applyFont="1" applyFill="1" applyBorder="1" applyAlignment="1" applyProtection="1">
      <alignment horizontal="center" vertical="center" wrapText="1"/>
      <protection locked="0"/>
    </xf>
    <xf numFmtId="0" fontId="4" fillId="10" borderId="76" xfId="0" applyFont="1" applyFill="1" applyBorder="1" applyAlignment="1" applyProtection="1">
      <alignment horizontal="center" vertical="center" wrapText="1"/>
      <protection locked="0"/>
    </xf>
    <xf numFmtId="0" fontId="0" fillId="10" borderId="67" xfId="0" applyFill="1" applyBorder="1" applyAlignment="1" applyProtection="1">
      <alignment horizontal="center" vertical="center" wrapText="1"/>
      <protection locked="0"/>
    </xf>
    <xf numFmtId="0" fontId="0" fillId="10" borderId="68" xfId="0" applyFill="1" applyBorder="1" applyAlignment="1" applyProtection="1">
      <alignment horizontal="center" vertical="center" wrapText="1"/>
      <protection locked="0"/>
    </xf>
    <xf numFmtId="0" fontId="0" fillId="10" borderId="69" xfId="0" applyFill="1" applyBorder="1" applyAlignment="1" applyProtection="1">
      <alignment horizontal="center" vertical="center" wrapText="1"/>
      <protection locked="0"/>
    </xf>
    <xf numFmtId="0" fontId="0" fillId="10" borderId="75" xfId="0" applyFill="1" applyBorder="1" applyAlignment="1" applyProtection="1">
      <alignment horizontal="center" vertical="center" wrapText="1"/>
      <protection locked="0"/>
    </xf>
    <xf numFmtId="0" fontId="4" fillId="10" borderId="75" xfId="0" applyFont="1"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76" xfId="0" applyFill="1" applyBorder="1" applyAlignment="1" applyProtection="1">
      <alignment horizontal="center" vertical="center" wrapText="1"/>
      <protection locked="0"/>
    </xf>
    <xf numFmtId="0" fontId="0" fillId="10" borderId="78" xfId="0" applyFill="1" applyBorder="1" applyAlignment="1" applyProtection="1">
      <alignment horizontal="center" vertical="center" wrapText="1"/>
      <protection locked="0"/>
    </xf>
    <xf numFmtId="0" fontId="0" fillId="10" borderId="79" xfId="0" applyFill="1" applyBorder="1" applyAlignment="1" applyProtection="1">
      <alignment horizontal="center" vertical="center" wrapText="1"/>
      <protection locked="0"/>
    </xf>
    <xf numFmtId="0" fontId="0" fillId="10" borderId="77" xfId="0" applyFill="1" applyBorder="1" applyAlignment="1" applyProtection="1">
      <alignment horizontal="center" vertical="center" wrapText="1"/>
      <protection locked="0"/>
    </xf>
    <xf numFmtId="0" fontId="53" fillId="11" borderId="81" xfId="0" applyFont="1" applyFill="1" applyBorder="1" applyAlignment="1">
      <alignment horizontal="center" vertical="center" wrapText="1"/>
    </xf>
    <xf numFmtId="9" fontId="7" fillId="9" borderId="31" xfId="1" applyFont="1" applyFill="1" applyBorder="1" applyAlignment="1" applyProtection="1">
      <alignment horizontal="center" vertical="center" wrapText="1"/>
    </xf>
    <xf numFmtId="0" fontId="0" fillId="10" borderId="12" xfId="0" applyFill="1" applyBorder="1" applyAlignment="1" applyProtection="1">
      <alignment horizontal="left" vertical="center" wrapText="1"/>
      <protection locked="0"/>
    </xf>
    <xf numFmtId="9" fontId="7" fillId="9" borderId="30" xfId="1" applyFont="1" applyFill="1" applyBorder="1" applyAlignment="1" applyProtection="1">
      <alignment horizontal="center" vertical="center" wrapText="1"/>
    </xf>
    <xf numFmtId="0" fontId="0" fillId="10" borderId="7" xfId="0" applyFill="1" applyBorder="1" applyAlignment="1" applyProtection="1">
      <alignment horizontal="left" vertical="center" wrapText="1"/>
      <protection locked="0"/>
    </xf>
    <xf numFmtId="0" fontId="0" fillId="10" borderId="50" xfId="0" applyFill="1" applyBorder="1" applyAlignment="1" applyProtection="1">
      <alignment horizontal="left" vertical="center" wrapText="1"/>
      <protection locked="0"/>
    </xf>
    <xf numFmtId="0" fontId="0" fillId="10" borderId="12" xfId="0"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7" borderId="46" xfId="0" applyFill="1" applyBorder="1" applyAlignment="1" applyProtection="1">
      <alignment vertical="center" wrapText="1"/>
      <protection locked="0"/>
    </xf>
    <xf numFmtId="0" fontId="0" fillId="7" borderId="47" xfId="0" applyFill="1" applyBorder="1" applyAlignment="1" applyProtection="1">
      <alignment vertical="center" wrapText="1"/>
      <protection locked="0"/>
    </xf>
    <xf numFmtId="0" fontId="0" fillId="7" borderId="8" xfId="0" applyFill="1" applyBorder="1" applyAlignment="1" applyProtection="1">
      <alignment vertical="center" wrapText="1"/>
      <protection locked="0"/>
    </xf>
    <xf numFmtId="0" fontId="1" fillId="7" borderId="47" xfId="0" applyFont="1" applyFill="1" applyBorder="1" applyAlignment="1" applyProtection="1">
      <alignment vertical="center" wrapText="1"/>
      <protection locked="0"/>
    </xf>
    <xf numFmtId="10" fontId="14" fillId="7" borderId="46" xfId="0" applyNumberFormat="1" applyFont="1" applyFill="1" applyBorder="1" applyAlignment="1" applyProtection="1">
      <alignment vertical="center" wrapText="1"/>
      <protection locked="0"/>
    </xf>
    <xf numFmtId="10" fontId="14" fillId="7" borderId="47" xfId="0" applyNumberFormat="1" applyFont="1" applyFill="1" applyBorder="1" applyAlignment="1" applyProtection="1">
      <alignment vertical="center" wrapText="1"/>
      <protection locked="0"/>
    </xf>
    <xf numFmtId="10" fontId="14" fillId="7" borderId="8" xfId="0" applyNumberFormat="1" applyFont="1" applyFill="1" applyBorder="1" applyAlignment="1" applyProtection="1">
      <alignment vertical="center" wrapText="1"/>
      <protection locked="0"/>
    </xf>
    <xf numFmtId="0" fontId="13" fillId="7" borderId="46" xfId="0" applyFont="1" applyFill="1" applyBorder="1" applyAlignment="1" applyProtection="1">
      <alignment vertical="center" wrapText="1"/>
      <protection locked="0"/>
    </xf>
    <xf numFmtId="0" fontId="13" fillId="7" borderId="47" xfId="0" applyFont="1" applyFill="1" applyBorder="1" applyAlignment="1" applyProtection="1">
      <alignment vertical="center" wrapText="1"/>
      <protection locked="0"/>
    </xf>
    <xf numFmtId="0" fontId="57" fillId="0" borderId="0" xfId="4"/>
    <xf numFmtId="14" fontId="57" fillId="0" borderId="0" xfId="4" quotePrefix="1" applyNumberFormat="1"/>
    <xf numFmtId="9" fontId="53" fillId="15" borderId="41" xfId="1" applyFont="1" applyFill="1" applyBorder="1" applyAlignment="1" applyProtection="1">
      <alignment horizontal="center" vertical="center" wrapText="1"/>
    </xf>
    <xf numFmtId="0" fontId="58" fillId="0" borderId="0" xfId="4" applyFont="1"/>
    <xf numFmtId="0" fontId="57" fillId="0" borderId="0" xfId="4" applyAlignment="1" applyProtection="1">
      <alignment horizontal="left"/>
      <protection locked="0"/>
    </xf>
    <xf numFmtId="0" fontId="58" fillId="0" borderId="0" xfId="4" applyFont="1" applyAlignment="1" applyProtection="1">
      <alignment horizontal="left"/>
      <protection locked="0"/>
    </xf>
    <xf numFmtId="0" fontId="57" fillId="0" borderId="101" xfId="4" applyBorder="1" applyAlignment="1" applyProtection="1">
      <alignment horizontal="left"/>
      <protection locked="0"/>
    </xf>
    <xf numFmtId="0" fontId="57" fillId="0" borderId="106" xfId="4" applyBorder="1" applyAlignment="1" applyProtection="1">
      <alignment horizontal="left"/>
      <protection locked="0"/>
    </xf>
    <xf numFmtId="0" fontId="60" fillId="0" borderId="0" xfId="5" applyFont="1" applyBorder="1" applyAlignment="1" applyProtection="1">
      <alignment horizontal="left"/>
      <protection locked="0"/>
    </xf>
    <xf numFmtId="0" fontId="61" fillId="0" borderId="0" xfId="4" applyFont="1" applyAlignment="1" applyProtection="1">
      <alignment horizontal="left"/>
      <protection locked="0"/>
    </xf>
    <xf numFmtId="0" fontId="61" fillId="0" borderId="106" xfId="4" applyFont="1" applyBorder="1" applyAlignment="1" applyProtection="1">
      <alignment horizontal="left"/>
      <protection locked="0"/>
    </xf>
    <xf numFmtId="0" fontId="57" fillId="0" borderId="107" xfId="4" applyBorder="1" applyAlignment="1" applyProtection="1">
      <alignment horizontal="left"/>
      <protection locked="0"/>
    </xf>
    <xf numFmtId="0" fontId="57" fillId="0" borderId="108" xfId="4" applyBorder="1" applyAlignment="1" applyProtection="1">
      <alignment horizontal="left"/>
      <protection locked="0"/>
    </xf>
    <xf numFmtId="0" fontId="57" fillId="0" borderId="109" xfId="4" applyBorder="1" applyAlignment="1" applyProtection="1">
      <alignment horizontal="left"/>
      <protection locked="0"/>
    </xf>
    <xf numFmtId="0" fontId="57" fillId="0" borderId="101" xfId="4" applyBorder="1" applyProtection="1">
      <protection locked="0"/>
    </xf>
    <xf numFmtId="0" fontId="57" fillId="0" borderId="0" xfId="4" applyProtection="1">
      <protection locked="0"/>
    </xf>
    <xf numFmtId="0" fontId="57" fillId="0" borderId="0" xfId="4" applyAlignment="1" applyProtection="1">
      <alignment vertical="center"/>
      <protection locked="0"/>
    </xf>
    <xf numFmtId="0" fontId="57" fillId="0" borderId="101" xfId="4" applyBorder="1" applyAlignment="1" applyProtection="1">
      <alignment vertical="center"/>
      <protection locked="0"/>
    </xf>
    <xf numFmtId="0" fontId="57" fillId="0" borderId="106" xfId="4" applyBorder="1" applyAlignment="1" applyProtection="1">
      <alignment vertical="center"/>
      <protection locked="0"/>
    </xf>
    <xf numFmtId="9" fontId="43" fillId="0" borderId="92" xfId="6" applyFont="1" applyBorder="1" applyAlignment="1" applyProtection="1">
      <alignment vertical="center"/>
      <protection locked="0"/>
    </xf>
    <xf numFmtId="9" fontId="43" fillId="0" borderId="93" xfId="6" applyFont="1" applyBorder="1" applyAlignment="1" applyProtection="1">
      <alignment vertical="center"/>
      <protection locked="0"/>
    </xf>
    <xf numFmtId="10" fontId="41" fillId="0" borderId="0" xfId="4" applyNumberFormat="1" applyFont="1" applyAlignment="1" applyProtection="1">
      <alignment horizontal="left"/>
      <protection locked="0"/>
    </xf>
    <xf numFmtId="0" fontId="57" fillId="0" borderId="107" xfId="4" applyBorder="1" applyAlignment="1" applyProtection="1">
      <alignment horizontal="left" vertical="center"/>
      <protection locked="0"/>
    </xf>
    <xf numFmtId="0" fontId="57" fillId="0" borderId="108" xfId="4" applyBorder="1" applyAlignment="1" applyProtection="1">
      <alignment horizontal="left" vertical="center"/>
      <protection locked="0"/>
    </xf>
    <xf numFmtId="9" fontId="0" fillId="0" borderId="108" xfId="6" applyFont="1" applyBorder="1" applyAlignment="1" applyProtection="1">
      <alignment vertical="center"/>
      <protection locked="0"/>
    </xf>
    <xf numFmtId="0" fontId="57" fillId="0" borderId="108" xfId="4" applyBorder="1" applyAlignment="1" applyProtection="1">
      <alignment vertical="center"/>
      <protection locked="0"/>
    </xf>
    <xf numFmtId="0" fontId="57" fillId="0" borderId="107" xfId="4" applyBorder="1" applyAlignment="1" applyProtection="1">
      <alignment vertical="center"/>
      <protection locked="0"/>
    </xf>
    <xf numFmtId="0" fontId="57" fillId="0" borderId="109" xfId="4" applyBorder="1" applyAlignment="1" applyProtection="1">
      <alignment vertical="center"/>
      <protection locked="0"/>
    </xf>
    <xf numFmtId="0" fontId="44" fillId="0" borderId="103" xfId="4" applyFont="1" applyBorder="1" applyAlignment="1" applyProtection="1">
      <alignment horizontal="left" vertical="center"/>
      <protection locked="0"/>
    </xf>
    <xf numFmtId="0" fontId="44" fillId="0" borderId="104" xfId="4" applyFont="1" applyBorder="1" applyAlignment="1" applyProtection="1">
      <alignment horizontal="left" vertical="center"/>
      <protection locked="0"/>
    </xf>
    <xf numFmtId="0" fontId="41" fillId="0" borderId="101" xfId="4" applyFont="1" applyBorder="1" applyAlignment="1" applyProtection="1">
      <alignment vertical="center"/>
      <protection locked="0"/>
    </xf>
    <xf numFmtId="0" fontId="58" fillId="0" borderId="75" xfId="4" applyFont="1" applyBorder="1" applyAlignment="1" applyProtection="1">
      <alignment horizontal="center" vertical="center"/>
      <protection locked="0"/>
    </xf>
    <xf numFmtId="0" fontId="57" fillId="0" borderId="117" xfId="4" applyBorder="1" applyAlignment="1" applyProtection="1">
      <alignment vertical="center"/>
      <protection locked="0"/>
    </xf>
    <xf numFmtId="0" fontId="58" fillId="0" borderId="76" xfId="4" applyFont="1" applyBorder="1" applyAlignment="1" applyProtection="1">
      <alignment horizontal="center" vertical="center"/>
      <protection locked="0"/>
    </xf>
    <xf numFmtId="0" fontId="57" fillId="0" borderId="118" xfId="4" applyBorder="1" applyAlignment="1" applyProtection="1">
      <alignment vertical="center"/>
      <protection locked="0"/>
    </xf>
    <xf numFmtId="0" fontId="57" fillId="0" borderId="17" xfId="4" applyBorder="1" applyAlignment="1" applyProtection="1">
      <alignment vertical="center"/>
      <protection locked="0"/>
    </xf>
    <xf numFmtId="0" fontId="57" fillId="0" borderId="121" xfId="4" applyBorder="1" applyAlignment="1" applyProtection="1">
      <alignment vertical="center"/>
      <protection locked="0"/>
    </xf>
    <xf numFmtId="0" fontId="57" fillId="0" borderId="75" xfId="4" applyBorder="1" applyAlignment="1" applyProtection="1">
      <alignment vertical="center"/>
      <protection locked="0"/>
    </xf>
    <xf numFmtId="0" fontId="57" fillId="0" borderId="76" xfId="4" applyBorder="1" applyAlignment="1" applyProtection="1">
      <alignment vertical="center"/>
      <protection locked="0"/>
    </xf>
    <xf numFmtId="0" fontId="57" fillId="0" borderId="100" xfId="4" applyBorder="1" applyAlignment="1" applyProtection="1">
      <alignment vertical="center"/>
      <protection locked="0"/>
    </xf>
    <xf numFmtId="0" fontId="57" fillId="0" borderId="123" xfId="4" applyBorder="1" applyAlignment="1" applyProtection="1">
      <alignment vertical="center"/>
      <protection locked="0"/>
    </xf>
    <xf numFmtId="0" fontId="43" fillId="0" borderId="18" xfId="4" applyFont="1" applyBorder="1" applyAlignment="1" applyProtection="1">
      <alignment vertical="center"/>
      <protection locked="0"/>
    </xf>
    <xf numFmtId="0" fontId="58" fillId="0" borderId="101" xfId="4" applyFont="1" applyBorder="1" applyAlignment="1">
      <alignment horizontal="left"/>
    </xf>
    <xf numFmtId="0" fontId="57" fillId="0" borderId="0" xfId="4" applyAlignment="1">
      <alignment horizontal="left"/>
    </xf>
    <xf numFmtId="0" fontId="58" fillId="0" borderId="0" xfId="4" applyFont="1" applyAlignment="1">
      <alignment horizontal="left"/>
    </xf>
    <xf numFmtId="0" fontId="58" fillId="0" borderId="101" xfId="4" applyFont="1" applyBorder="1" applyAlignment="1">
      <alignment horizontal="center" vertical="center"/>
    </xf>
    <xf numFmtId="0" fontId="58" fillId="0" borderId="0" xfId="4" applyFont="1" applyAlignment="1">
      <alignment horizontal="center" vertical="center"/>
    </xf>
    <xf numFmtId="0" fontId="57" fillId="0" borderId="0" xfId="4" applyAlignment="1">
      <alignment horizontal="left" vertical="center"/>
    </xf>
    <xf numFmtId="0" fontId="58" fillId="0" borderId="0" xfId="4" applyFont="1" applyAlignment="1">
      <alignment vertical="center"/>
    </xf>
    <xf numFmtId="0" fontId="57" fillId="0" borderId="101" xfId="4" applyBorder="1" applyAlignment="1">
      <alignment vertical="center"/>
    </xf>
    <xf numFmtId="0" fontId="57" fillId="0" borderId="101" xfId="4" applyBorder="1" applyAlignment="1">
      <alignment horizontal="left" vertical="center"/>
    </xf>
    <xf numFmtId="0" fontId="58" fillId="0" borderId="101" xfId="4" applyFont="1" applyBorder="1" applyAlignment="1">
      <alignment vertical="center"/>
    </xf>
    <xf numFmtId="0" fontId="57" fillId="0" borderId="0" xfId="4" applyAlignment="1">
      <alignment vertical="center"/>
    </xf>
    <xf numFmtId="0" fontId="11" fillId="0" borderId="101" xfId="4" applyFont="1" applyBorder="1" applyAlignment="1">
      <alignment vertical="center"/>
    </xf>
    <xf numFmtId="0" fontId="11" fillId="0" borderId="0" xfId="4" applyFont="1" applyAlignment="1">
      <alignment vertical="center"/>
    </xf>
    <xf numFmtId="0" fontId="41" fillId="0" borderId="11" xfId="4" applyFont="1" applyBorder="1" applyAlignment="1">
      <alignment horizontal="center" vertical="center"/>
    </xf>
    <xf numFmtId="0" fontId="41" fillId="0" borderId="40" xfId="4" applyFont="1" applyBorder="1" applyAlignment="1">
      <alignment horizontal="center" vertical="center"/>
    </xf>
    <xf numFmtId="0" fontId="0" fillId="0" borderId="0" xfId="0" applyAlignment="1" applyProtection="1">
      <alignment vertical="center" wrapText="1"/>
      <protection locked="0"/>
    </xf>
    <xf numFmtId="0" fontId="16" fillId="15" borderId="4" xfId="0" applyFont="1" applyFill="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0" fillId="15" borderId="4" xfId="0" applyFill="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15" borderId="7" xfId="0" applyFill="1" applyBorder="1" applyAlignment="1" applyProtection="1">
      <alignment vertical="center" wrapText="1"/>
      <protection locked="0"/>
    </xf>
    <xf numFmtId="0" fontId="30" fillId="0" borderId="0" xfId="0" applyFont="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wrapText="1"/>
      <protection locked="0"/>
    </xf>
    <xf numFmtId="0" fontId="21" fillId="15" borderId="4" xfId="0" applyFont="1" applyFill="1" applyBorder="1" applyAlignment="1" applyProtection="1">
      <alignment horizontal="center" vertical="center" wrapText="1"/>
      <protection locked="0"/>
    </xf>
    <xf numFmtId="0" fontId="13" fillId="9" borderId="4" xfId="0" applyFont="1" applyFill="1" applyBorder="1" applyAlignment="1" applyProtection="1">
      <alignment vertical="center" wrapText="1"/>
      <protection locked="0"/>
    </xf>
    <xf numFmtId="0" fontId="4" fillId="0" borderId="67" xfId="0" applyFont="1" applyBorder="1" applyAlignment="1" applyProtection="1">
      <alignment horizontal="center" vertical="center" wrapText="1"/>
      <protection locked="0"/>
    </xf>
    <xf numFmtId="0" fontId="20" fillId="7" borderId="30" xfId="0" quotePrefix="1" applyFont="1" applyFill="1" applyBorder="1" applyAlignment="1" applyProtection="1">
      <alignment horizontal="center" vertical="top" textRotation="90" wrapText="1"/>
      <protection locked="0"/>
    </xf>
    <xf numFmtId="0" fontId="4" fillId="0" borderId="68" xfId="0" applyFont="1" applyBorder="1" applyAlignment="1" applyProtection="1">
      <alignment horizontal="center" vertical="center" wrapText="1"/>
      <protection locked="0"/>
    </xf>
    <xf numFmtId="0" fontId="20" fillId="7" borderId="31" xfId="0" quotePrefix="1" applyFont="1" applyFill="1" applyBorder="1" applyAlignment="1" applyProtection="1">
      <alignment horizontal="center" vertical="top" textRotation="90" wrapText="1"/>
      <protection locked="0"/>
    </xf>
    <xf numFmtId="0" fontId="4" fillId="5" borderId="68" xfId="0" applyFont="1" applyFill="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4" fillId="4" borderId="68" xfId="0" applyFont="1" applyFill="1" applyBorder="1" applyAlignment="1" applyProtection="1">
      <alignment horizontal="center" vertical="center" wrapText="1"/>
      <protection locked="0"/>
    </xf>
    <xf numFmtId="0" fontId="4" fillId="5" borderId="75" xfId="0" applyFont="1" applyFill="1" applyBorder="1" applyAlignment="1" applyProtection="1">
      <alignment horizontal="center" vertical="center" wrapText="1"/>
      <protection locked="0"/>
    </xf>
    <xf numFmtId="0" fontId="4" fillId="0" borderId="75" xfId="0" applyFont="1" applyBorder="1" applyAlignment="1" applyProtection="1">
      <alignment horizontal="center" vertical="center" wrapText="1"/>
      <protection locked="0"/>
    </xf>
    <xf numFmtId="0" fontId="13" fillId="9" borderId="17" xfId="0" applyFont="1" applyFill="1" applyBorder="1" applyAlignment="1" applyProtection="1">
      <alignment vertical="center" wrapText="1"/>
      <protection locked="0"/>
    </xf>
    <xf numFmtId="0" fontId="4" fillId="4" borderId="67" xfId="0" applyFont="1" applyFill="1" applyBorder="1" applyAlignment="1" applyProtection="1">
      <alignment horizontal="center" vertical="center" wrapText="1"/>
      <protection locked="0"/>
    </xf>
    <xf numFmtId="0" fontId="4" fillId="4" borderId="76" xfId="0" applyFont="1" applyFill="1" applyBorder="1" applyAlignment="1" applyProtection="1">
      <alignment horizontal="center" vertical="center" wrapText="1"/>
      <protection locked="0"/>
    </xf>
    <xf numFmtId="0" fontId="4" fillId="4" borderId="69" xfId="0" applyFont="1" applyFill="1" applyBorder="1" applyAlignment="1" applyProtection="1">
      <alignment horizontal="center" vertical="center" wrapText="1"/>
      <protection locked="0"/>
    </xf>
    <xf numFmtId="0" fontId="22" fillId="15" borderId="4" xfId="0" applyFont="1" applyFill="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6" borderId="68"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75" xfId="0" applyFont="1" applyFill="1" applyBorder="1" applyAlignment="1" applyProtection="1">
      <alignment horizontal="center" vertical="center" wrapText="1"/>
      <protection locked="0"/>
    </xf>
    <xf numFmtId="0" fontId="4" fillId="6" borderId="67" xfId="0" applyFont="1" applyFill="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13" fillId="9" borderId="11" xfId="0" applyFont="1" applyFill="1" applyBorder="1" applyAlignment="1" applyProtection="1">
      <alignment vertical="center" wrapText="1"/>
      <protection locked="0"/>
    </xf>
    <xf numFmtId="0" fontId="20" fillId="7" borderId="41" xfId="0" quotePrefix="1" applyFont="1" applyFill="1" applyBorder="1" applyAlignment="1" applyProtection="1">
      <alignment horizontal="center" vertical="top" textRotation="90" wrapText="1"/>
      <protection locked="0"/>
    </xf>
    <xf numFmtId="0" fontId="4" fillId="4" borderId="18" xfId="0" applyFont="1" applyFill="1" applyBorder="1" applyAlignment="1" applyProtection="1">
      <alignment horizontal="center" vertical="center" wrapText="1"/>
      <protection locked="0"/>
    </xf>
    <xf numFmtId="0" fontId="4" fillId="0" borderId="76" xfId="0" applyFont="1" applyBorder="1" applyAlignment="1" applyProtection="1">
      <alignment horizontal="center" vertical="center" wrapText="1"/>
      <protection locked="0"/>
    </xf>
    <xf numFmtId="0" fontId="20" fillId="7" borderId="30" xfId="0" quotePrefix="1" applyFont="1" applyFill="1" applyBorder="1" applyAlignment="1" applyProtection="1">
      <alignment vertical="top" textRotation="90" wrapText="1"/>
      <protection locked="0"/>
    </xf>
    <xf numFmtId="0" fontId="20" fillId="7" borderId="31" xfId="0" quotePrefix="1" applyFont="1" applyFill="1" applyBorder="1" applyAlignment="1" applyProtection="1">
      <alignment vertical="top" textRotation="90" wrapText="1"/>
      <protection locked="0"/>
    </xf>
    <xf numFmtId="0" fontId="13" fillId="9" borderId="7" xfId="0" applyFont="1" applyFill="1" applyBorder="1" applyAlignment="1" applyProtection="1">
      <alignment vertical="center" wrapText="1"/>
      <protection locked="0"/>
    </xf>
    <xf numFmtId="0" fontId="4" fillId="6" borderId="17" xfId="0" applyFont="1" applyFill="1" applyBorder="1" applyAlignment="1" applyProtection="1">
      <alignment horizontal="center" vertical="center" wrapText="1"/>
      <protection locked="0"/>
    </xf>
    <xf numFmtId="0" fontId="0" fillId="15" borderId="0" xfId="0" applyFill="1" applyAlignment="1" applyProtection="1">
      <alignment vertical="center" wrapText="1"/>
      <protection locked="0"/>
    </xf>
    <xf numFmtId="0" fontId="20" fillId="7" borderId="43" xfId="0" quotePrefix="1" applyFont="1" applyFill="1" applyBorder="1" applyAlignment="1" applyProtection="1">
      <alignment horizontal="center" vertical="top" textRotation="90" wrapText="1"/>
      <protection locked="0"/>
    </xf>
    <xf numFmtId="0" fontId="0" fillId="15" borderId="11" xfId="0" applyFill="1" applyBorder="1" applyAlignment="1" applyProtection="1">
      <alignment vertical="center" wrapText="1"/>
      <protection locked="0"/>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6" fillId="3" borderId="13"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8" fillId="8" borderId="49" xfId="0" applyFont="1" applyFill="1" applyBorder="1" applyAlignment="1">
      <alignment horizontal="center" vertical="center" wrapText="1"/>
    </xf>
    <xf numFmtId="0" fontId="16" fillId="15" borderId="49"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16" fillId="15" borderId="52" xfId="0" applyFont="1" applyFill="1" applyBorder="1" applyAlignment="1">
      <alignment horizontal="center" vertical="center" wrapText="1"/>
    </xf>
    <xf numFmtId="0" fontId="18" fillId="15" borderId="26" xfId="0" applyFont="1" applyFill="1" applyBorder="1" applyAlignment="1">
      <alignment horizontal="center" vertical="center" wrapText="1"/>
    </xf>
    <xf numFmtId="0" fontId="0" fillId="15" borderId="26" xfId="0" applyFill="1" applyBorder="1" applyAlignment="1">
      <alignment vertical="center" wrapText="1"/>
    </xf>
    <xf numFmtId="0" fontId="18" fillId="15" borderId="0" xfId="0" applyFont="1" applyFill="1" applyAlignment="1">
      <alignment horizontal="center" vertical="center" wrapText="1"/>
    </xf>
    <xf numFmtId="0" fontId="0" fillId="15" borderId="9" xfId="0" applyFill="1" applyBorder="1" applyAlignment="1">
      <alignment vertical="center" wrapText="1"/>
    </xf>
    <xf numFmtId="9" fontId="47" fillId="15" borderId="23" xfId="1" applyFont="1" applyFill="1" applyBorder="1" applyAlignment="1" applyProtection="1">
      <alignment horizontal="center" vertical="center" textRotation="180" wrapText="1"/>
    </xf>
    <xf numFmtId="9" fontId="47" fillId="15" borderId="24" xfId="1" applyFont="1" applyFill="1" applyBorder="1" applyAlignment="1" applyProtection="1">
      <alignment horizontal="center" vertical="center" textRotation="180" wrapText="1"/>
    </xf>
    <xf numFmtId="9" fontId="47" fillId="15" borderId="25" xfId="1" applyFont="1" applyFill="1" applyBorder="1" applyAlignment="1" applyProtection="1">
      <alignment horizontal="center" vertical="center" textRotation="180" wrapText="1"/>
    </xf>
    <xf numFmtId="0" fontId="13" fillId="15" borderId="4" xfId="0" applyFont="1" applyFill="1" applyBorder="1" applyAlignment="1">
      <alignment horizontal="center" vertical="center" wrapText="1"/>
    </xf>
    <xf numFmtId="0" fontId="32" fillId="9" borderId="26" xfId="0" applyFont="1" applyFill="1" applyBorder="1" applyAlignment="1">
      <alignment horizontal="center" vertical="center" wrapText="1"/>
    </xf>
    <xf numFmtId="0" fontId="0" fillId="9" borderId="26" xfId="0" applyFill="1" applyBorder="1" applyAlignment="1">
      <alignment horizontal="center" vertical="center" wrapText="1"/>
    </xf>
    <xf numFmtId="0" fontId="32" fillId="9" borderId="0" xfId="0" applyFont="1" applyFill="1" applyAlignment="1">
      <alignment horizontal="center" vertical="center" wrapText="1"/>
    </xf>
    <xf numFmtId="0" fontId="0" fillId="9" borderId="9" xfId="0" applyFill="1" applyBorder="1" applyAlignment="1">
      <alignment horizontal="center" vertical="center" wrapText="1"/>
    </xf>
    <xf numFmtId="9" fontId="51" fillId="9" borderId="23" xfId="1" applyFont="1" applyFill="1" applyBorder="1" applyAlignment="1" applyProtection="1">
      <alignment horizontal="center" vertical="center" textRotation="180" wrapText="1"/>
    </xf>
    <xf numFmtId="9" fontId="51" fillId="9" borderId="24" xfId="1" applyFont="1" applyFill="1" applyBorder="1" applyAlignment="1" applyProtection="1">
      <alignment horizontal="center" vertical="center" textRotation="180" wrapText="1"/>
    </xf>
    <xf numFmtId="9" fontId="51" fillId="9" borderId="25" xfId="1" applyFont="1" applyFill="1" applyBorder="1" applyAlignment="1" applyProtection="1">
      <alignment horizontal="center" vertical="center" textRotation="180" wrapText="1"/>
    </xf>
    <xf numFmtId="0" fontId="13" fillId="9" borderId="17" xfId="0" applyFont="1" applyFill="1" applyBorder="1" applyAlignment="1">
      <alignment horizontal="center" vertical="center" wrapText="1"/>
    </xf>
    <xf numFmtId="0" fontId="13" fillId="15" borderId="11"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29" fillId="0" borderId="11" xfId="0" applyFont="1" applyBorder="1" applyAlignment="1">
      <alignment horizontal="center" vertical="center" wrapText="1"/>
    </xf>
    <xf numFmtId="0" fontId="53" fillId="15" borderId="12" xfId="0" applyFont="1" applyFill="1" applyBorder="1" applyAlignment="1">
      <alignment horizontal="center" vertical="center" wrapText="1"/>
    </xf>
    <xf numFmtId="0" fontId="53" fillId="15" borderId="9" xfId="0" applyFont="1" applyFill="1" applyBorder="1">
      <alignment vertical="center"/>
    </xf>
    <xf numFmtId="0" fontId="18" fillId="15" borderId="9" xfId="0" applyFont="1" applyFill="1" applyBorder="1" applyAlignment="1">
      <alignment vertical="center" wrapText="1"/>
    </xf>
    <xf numFmtId="0" fontId="18" fillId="15" borderId="9" xfId="0" applyFont="1" applyFill="1" applyBorder="1" applyAlignment="1">
      <alignment horizontal="center" vertical="center" wrapText="1"/>
    </xf>
    <xf numFmtId="0" fontId="28" fillId="15" borderId="29" xfId="0" applyFont="1" applyFill="1" applyBorder="1" applyAlignment="1">
      <alignment vertical="center" wrapText="1"/>
    </xf>
    <xf numFmtId="9" fontId="53" fillId="15" borderId="10" xfId="1" applyFont="1" applyFill="1" applyBorder="1" applyAlignment="1" applyProtection="1">
      <alignment horizontal="center" vertical="center" wrapText="1"/>
    </xf>
    <xf numFmtId="164" fontId="46" fillId="15" borderId="44" xfId="0" applyNumberFormat="1" applyFont="1" applyFill="1" applyBorder="1" applyAlignment="1">
      <alignment horizontal="center" vertical="center"/>
    </xf>
    <xf numFmtId="0" fontId="21" fillId="15" borderId="4"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2" fillId="9" borderId="29" xfId="0" applyFont="1" applyFill="1" applyBorder="1" applyAlignment="1">
      <alignment horizontal="center" vertical="center" wrapText="1"/>
    </xf>
    <xf numFmtId="0" fontId="32" fillId="9" borderId="29" xfId="0" applyFont="1" applyFill="1" applyBorder="1" applyAlignment="1">
      <alignment vertical="center" wrapText="1"/>
    </xf>
    <xf numFmtId="0" fontId="52" fillId="9" borderId="28" xfId="0" applyFont="1" applyFill="1" applyBorder="1" applyAlignment="1">
      <alignment horizontal="right" vertical="center" wrapText="1"/>
    </xf>
    <xf numFmtId="0" fontId="4" fillId="0" borderId="67" xfId="0" applyFont="1" applyBorder="1" applyAlignment="1">
      <alignment vertical="center" wrapText="1"/>
    </xf>
    <xf numFmtId="0" fontId="4" fillId="0" borderId="68" xfId="0" applyFont="1" applyBorder="1" applyAlignment="1">
      <alignment vertical="center" wrapText="1"/>
    </xf>
    <xf numFmtId="0" fontId="4" fillId="0" borderId="69" xfId="0" applyFont="1" applyBorder="1" applyAlignment="1">
      <alignment vertical="center" wrapText="1"/>
    </xf>
    <xf numFmtId="0" fontId="4" fillId="0" borderId="75" xfId="0" applyFont="1" applyBorder="1" applyAlignment="1">
      <alignment vertical="center" wrapText="1"/>
    </xf>
    <xf numFmtId="0" fontId="4" fillId="7" borderId="68" xfId="0" applyFont="1" applyFill="1" applyBorder="1" applyAlignment="1">
      <alignment vertical="center" wrapText="1"/>
    </xf>
    <xf numFmtId="0" fontId="4" fillId="7" borderId="76" xfId="0" applyFont="1" applyFill="1" applyBorder="1" applyAlignment="1">
      <alignment vertical="center" wrapText="1"/>
    </xf>
    <xf numFmtId="0" fontId="52" fillId="9" borderId="72" xfId="0" applyFont="1" applyFill="1" applyBorder="1" applyAlignment="1">
      <alignment horizontal="right" vertical="center" wrapText="1"/>
    </xf>
    <xf numFmtId="0" fontId="28" fillId="15" borderId="9" xfId="0" applyFont="1" applyFill="1" applyBorder="1" applyAlignment="1">
      <alignment vertical="center" wrapText="1"/>
    </xf>
    <xf numFmtId="0" fontId="53" fillId="11" borderId="81" xfId="0" applyFont="1" applyFill="1" applyBorder="1" applyAlignment="1">
      <alignment vertical="center" wrapText="1"/>
    </xf>
    <xf numFmtId="0" fontId="4" fillId="7" borderId="67" xfId="0" applyFont="1" applyFill="1" applyBorder="1" applyAlignment="1">
      <alignment vertical="center" wrapText="1"/>
    </xf>
    <xf numFmtId="0" fontId="18" fillId="15" borderId="29" xfId="0" applyFont="1" applyFill="1" applyBorder="1" applyAlignment="1">
      <alignment horizontal="center" vertical="center" wrapText="1"/>
    </xf>
    <xf numFmtId="164" fontId="46" fillId="15" borderId="16" xfId="0" applyNumberFormat="1" applyFont="1" applyFill="1" applyBorder="1" applyAlignment="1">
      <alignment horizontal="center" vertical="center"/>
    </xf>
    <xf numFmtId="0" fontId="22" fillId="15" borderId="4" xfId="0" applyFont="1" applyFill="1" applyBorder="1" applyAlignment="1">
      <alignment vertical="center" wrapText="1"/>
    </xf>
    <xf numFmtId="0" fontId="10" fillId="0" borderId="18" xfId="0" applyFont="1" applyBorder="1" applyAlignment="1">
      <alignment horizontal="center" vertical="center" wrapText="1"/>
    </xf>
    <xf numFmtId="0" fontId="4" fillId="0" borderId="18" xfId="0" applyFont="1" applyBorder="1" applyAlignment="1">
      <alignment vertical="center" wrapText="1"/>
    </xf>
    <xf numFmtId="0" fontId="10" fillId="0" borderId="53" xfId="0" applyFont="1" applyBorder="1" applyAlignment="1">
      <alignment horizontal="center" vertical="center" wrapText="1"/>
    </xf>
    <xf numFmtId="0" fontId="4" fillId="0" borderId="76" xfId="0" applyFont="1" applyBorder="1" applyAlignment="1">
      <alignment vertical="center" wrapText="1"/>
    </xf>
    <xf numFmtId="0" fontId="4" fillId="0" borderId="17" xfId="0" applyFont="1" applyBorder="1" applyAlignment="1">
      <alignment vertical="center" wrapText="1"/>
    </xf>
    <xf numFmtId="0" fontId="4" fillId="0" borderId="53" xfId="0" applyFont="1" applyBorder="1" applyAlignment="1">
      <alignment vertical="center" wrapText="1"/>
    </xf>
    <xf numFmtId="0" fontId="4" fillId="7" borderId="17" xfId="0" applyFont="1" applyFill="1" applyBorder="1" applyAlignment="1">
      <alignment vertical="center" wrapText="1"/>
    </xf>
    <xf numFmtId="0" fontId="4" fillId="7" borderId="69" xfId="0" applyFont="1" applyFill="1" applyBorder="1" applyAlignment="1">
      <alignment vertical="center" wrapText="1"/>
    </xf>
    <xf numFmtId="0" fontId="10" fillId="0" borderId="11" xfId="0" applyFont="1" applyBorder="1" applyAlignment="1">
      <alignment horizontal="center" vertical="center" wrapText="1"/>
    </xf>
    <xf numFmtId="9" fontId="55" fillId="15" borderId="35" xfId="0" applyNumberFormat="1" applyFont="1" applyFill="1" applyBorder="1" applyAlignment="1">
      <alignment horizontal="center" vertical="center" textRotation="180" wrapText="1"/>
    </xf>
    <xf numFmtId="0" fontId="10" fillId="0" borderId="102" xfId="4" applyFont="1" applyBorder="1" applyAlignment="1">
      <alignment horizontal="center" vertical="center"/>
    </xf>
    <xf numFmtId="0" fontId="10" fillId="0" borderId="124" xfId="4" applyFont="1" applyBorder="1" applyAlignment="1">
      <alignment horizontal="center" vertical="center"/>
    </xf>
    <xf numFmtId="0" fontId="0" fillId="7" borderId="48" xfId="0" applyFill="1" applyBorder="1" applyAlignment="1" applyProtection="1">
      <alignment vertical="center" wrapText="1"/>
      <protection locked="0"/>
    </xf>
    <xf numFmtId="0" fontId="0" fillId="7" borderId="6" xfId="0" applyFill="1" applyBorder="1" applyAlignment="1" applyProtection="1">
      <alignment vertical="center" wrapText="1"/>
      <protection locked="0"/>
    </xf>
    <xf numFmtId="0" fontId="0" fillId="7" borderId="57" xfId="0" applyFill="1" applyBorder="1" applyAlignment="1" applyProtection="1">
      <alignment vertical="center" wrapText="1"/>
      <protection locked="0"/>
    </xf>
    <xf numFmtId="0" fontId="29" fillId="0" borderId="53" xfId="0" applyFont="1" applyBorder="1" applyAlignment="1">
      <alignment horizontal="center" vertical="center" wrapText="1"/>
    </xf>
    <xf numFmtId="0" fontId="4" fillId="10" borderId="50" xfId="0" applyFont="1" applyFill="1" applyBorder="1" applyAlignment="1" applyProtection="1">
      <alignment horizontal="center" vertical="center" wrapText="1"/>
      <protection locked="0"/>
    </xf>
    <xf numFmtId="0" fontId="0" fillId="10" borderId="53" xfId="0" applyFill="1" applyBorder="1" applyAlignment="1" applyProtection="1">
      <alignment horizontal="center" vertical="center" wrapText="1"/>
      <protection locked="0"/>
    </xf>
    <xf numFmtId="0" fontId="57" fillId="0" borderId="91" xfId="4" applyBorder="1" applyAlignment="1" applyProtection="1">
      <alignment vertical="center"/>
      <protection locked="0"/>
    </xf>
    <xf numFmtId="0" fontId="4" fillId="0" borderId="9" xfId="0" applyFont="1" applyBorder="1" applyAlignment="1" applyProtection="1">
      <alignment horizontal="center" vertical="center" wrapText="1"/>
      <protection locked="0"/>
    </xf>
    <xf numFmtId="10" fontId="14" fillId="7" borderId="57" xfId="0" applyNumberFormat="1" applyFont="1" applyFill="1" applyBorder="1" applyAlignment="1" applyProtection="1">
      <alignment vertical="center" wrapText="1"/>
      <protection locked="0"/>
    </xf>
    <xf numFmtId="0" fontId="4" fillId="0" borderId="125" xfId="0" applyFont="1" applyBorder="1" applyAlignment="1">
      <alignment vertical="center" wrapText="1"/>
    </xf>
    <xf numFmtId="0" fontId="44" fillId="0" borderId="125" xfId="0" applyFont="1" applyBorder="1" applyAlignment="1">
      <alignment vertical="center" wrapText="1"/>
    </xf>
    <xf numFmtId="0" fontId="0" fillId="2" borderId="11" xfId="0" applyFill="1" applyBorder="1" applyAlignment="1" applyProtection="1">
      <alignment horizontal="center" vertical="center" wrapText="1"/>
      <protection locked="0"/>
    </xf>
    <xf numFmtId="0" fontId="0" fillId="7" borderId="0" xfId="0" applyFill="1" applyAlignment="1">
      <alignment vertical="center" wrapText="1"/>
    </xf>
    <xf numFmtId="0" fontId="0" fillId="7" borderId="0" xfId="0" applyFill="1">
      <alignment vertical="center"/>
    </xf>
    <xf numFmtId="0" fontId="31" fillId="7" borderId="0" xfId="0" applyFont="1" applyFill="1" applyAlignment="1">
      <alignment vertical="top" wrapText="1"/>
    </xf>
    <xf numFmtId="0" fontId="65" fillId="0" borderId="0" xfId="4" applyFont="1"/>
    <xf numFmtId="0" fontId="23" fillId="7" borderId="102" xfId="2" applyFont="1" applyFill="1" applyBorder="1">
      <alignment vertical="center"/>
    </xf>
    <xf numFmtId="0" fontId="23" fillId="7" borderId="102" xfId="2" applyFont="1" applyFill="1" applyBorder="1" applyAlignment="1">
      <alignment horizontal="center" vertical="center"/>
    </xf>
    <xf numFmtId="9" fontId="23" fillId="7" borderId="102" xfId="1" applyFont="1" applyFill="1" applyBorder="1" applyProtection="1">
      <alignment vertical="center"/>
    </xf>
    <xf numFmtId="165" fontId="23" fillId="7" borderId="102" xfId="2" applyNumberFormat="1" applyFont="1" applyFill="1" applyBorder="1">
      <alignment vertical="center"/>
    </xf>
    <xf numFmtId="0" fontId="44" fillId="0" borderId="101" xfId="4" applyFont="1" applyBorder="1" applyAlignment="1">
      <alignment horizontal="left" vertical="center"/>
    </xf>
    <xf numFmtId="0" fontId="57" fillId="7" borderId="101" xfId="4" applyFill="1" applyBorder="1" applyAlignment="1">
      <alignment vertical="center"/>
    </xf>
    <xf numFmtId="0" fontId="34" fillId="4" borderId="18" xfId="2" applyFont="1" applyFill="1" applyBorder="1">
      <alignment vertical="center"/>
    </xf>
    <xf numFmtId="0" fontId="34" fillId="0" borderId="18" xfId="2" applyFont="1" applyBorder="1">
      <alignment vertical="center"/>
    </xf>
    <xf numFmtId="0" fontId="34" fillId="0" borderId="18" xfId="2" applyFont="1" applyBorder="1" applyAlignment="1">
      <alignment horizontal="center" vertical="center"/>
    </xf>
    <xf numFmtId="0" fontId="34" fillId="0" borderId="50" xfId="2" applyFont="1" applyBorder="1" applyAlignment="1">
      <alignment horizontal="center" vertical="center"/>
    </xf>
    <xf numFmtId="0" fontId="34" fillId="0" borderId="89" xfId="2" applyFont="1" applyBorder="1" applyAlignment="1">
      <alignment horizontal="center" vertical="center"/>
    </xf>
    <xf numFmtId="165" fontId="34" fillId="4" borderId="18" xfId="2" applyNumberFormat="1" applyFont="1" applyFill="1" applyBorder="1">
      <alignment vertical="center"/>
    </xf>
    <xf numFmtId="165" fontId="34" fillId="4" borderId="50" xfId="2" applyNumberFormat="1" applyFont="1" applyFill="1" applyBorder="1">
      <alignment vertical="center"/>
    </xf>
    <xf numFmtId="0" fontId="34" fillId="4" borderId="89" xfId="2" applyFont="1" applyFill="1" applyBorder="1" applyAlignment="1">
      <alignment horizontal="center" vertical="center"/>
    </xf>
    <xf numFmtId="165" fontId="34" fillId="0" borderId="18" xfId="2" applyNumberFormat="1" applyFont="1" applyBorder="1">
      <alignment vertical="center"/>
    </xf>
    <xf numFmtId="165" fontId="34" fillId="0" borderId="50" xfId="2" applyNumberFormat="1" applyFont="1" applyBorder="1">
      <alignment vertical="center"/>
    </xf>
    <xf numFmtId="0" fontId="24" fillId="7" borderId="0" xfId="0" applyFont="1" applyFill="1" applyAlignment="1">
      <alignment vertical="center" wrapText="1"/>
    </xf>
    <xf numFmtId="0" fontId="0" fillId="7" borderId="0" xfId="0" applyFill="1" applyAlignment="1" applyProtection="1">
      <alignment vertical="center" wrapText="1"/>
      <protection locked="0"/>
    </xf>
    <xf numFmtId="0" fontId="0" fillId="7" borderId="0" xfId="0" applyFill="1" applyAlignment="1" applyProtection="1">
      <alignment horizontal="left" vertical="center" wrapText="1"/>
      <protection locked="0"/>
    </xf>
    <xf numFmtId="14" fontId="0" fillId="7" borderId="11" xfId="0" quotePrefix="1" applyNumberFormat="1" applyFill="1" applyBorder="1" applyAlignment="1" applyProtection="1">
      <alignment horizontal="center" vertical="center" wrapText="1"/>
      <protection locked="0"/>
    </xf>
    <xf numFmtId="0" fontId="0" fillId="7" borderId="11" xfId="0" applyFill="1" applyBorder="1" applyAlignment="1" applyProtection="1">
      <alignment vertical="center" wrapText="1"/>
      <protection locked="0"/>
    </xf>
    <xf numFmtId="0" fontId="0" fillId="7" borderId="40" xfId="0" applyFill="1" applyBorder="1" applyAlignment="1" applyProtection="1">
      <alignment vertical="center" wrapText="1"/>
      <protection locked="0"/>
    </xf>
    <xf numFmtId="0" fontId="0" fillId="7" borderId="18" xfId="0" quotePrefix="1" applyFill="1" applyBorder="1" applyAlignment="1" applyProtection="1">
      <alignment horizontal="center" vertical="center" wrapText="1"/>
      <protection locked="0"/>
    </xf>
    <xf numFmtId="0" fontId="0" fillId="7" borderId="18" xfId="0" applyFill="1" applyBorder="1" applyAlignment="1" applyProtection="1">
      <alignment vertical="center" wrapText="1"/>
      <protection locked="0"/>
    </xf>
    <xf numFmtId="0" fontId="0" fillId="7" borderId="38" xfId="0" applyFill="1" applyBorder="1" applyAlignment="1" applyProtection="1">
      <alignment vertical="center" wrapText="1"/>
      <protection locked="0"/>
    </xf>
    <xf numFmtId="0" fontId="0" fillId="7" borderId="18" xfId="0" applyFill="1" applyBorder="1" applyAlignment="1" applyProtection="1">
      <alignment horizontal="center" vertical="center" wrapText="1"/>
      <protection locked="0"/>
    </xf>
    <xf numFmtId="0" fontId="0" fillId="7" borderId="35" xfId="0" applyFill="1" applyBorder="1" applyAlignment="1" applyProtection="1">
      <alignment horizontal="center" vertical="center" wrapText="1"/>
      <protection locked="0"/>
    </xf>
    <xf numFmtId="0" fontId="0" fillId="7" borderId="35" xfId="0" applyFill="1" applyBorder="1" applyAlignment="1" applyProtection="1">
      <alignment vertical="center" wrapText="1"/>
      <protection locked="0"/>
    </xf>
    <xf numFmtId="0" fontId="0" fillId="7" borderId="39" xfId="0" applyFill="1" applyBorder="1" applyAlignment="1" applyProtection="1">
      <alignment vertical="center" wrapText="1"/>
      <protection locked="0"/>
    </xf>
    <xf numFmtId="0" fontId="0" fillId="7" borderId="42" xfId="0" applyFill="1" applyBorder="1" applyAlignment="1">
      <alignment horizontal="center" vertical="center" wrapText="1"/>
    </xf>
    <xf numFmtId="0" fontId="0" fillId="7" borderId="36" xfId="0" applyFill="1" applyBorder="1" applyAlignment="1">
      <alignment horizontal="center" vertical="center" wrapText="1"/>
    </xf>
    <xf numFmtId="0" fontId="0" fillId="7" borderId="37" xfId="0" applyFill="1" applyBorder="1" applyAlignment="1">
      <alignment horizontal="center" vertical="center" wrapText="1"/>
    </xf>
    <xf numFmtId="10" fontId="72" fillId="7" borderId="16" xfId="0" applyNumberFormat="1" applyFont="1" applyFill="1" applyBorder="1" applyAlignment="1">
      <alignment vertical="center" wrapText="1"/>
    </xf>
    <xf numFmtId="0" fontId="0" fillId="2" borderId="17" xfId="0" applyFill="1" applyBorder="1" applyAlignment="1" applyProtection="1">
      <alignment horizontal="center" vertical="center" wrapText="1"/>
      <protection locked="0"/>
    </xf>
    <xf numFmtId="0" fontId="57" fillId="0" borderId="109" xfId="4" applyBorder="1" applyAlignment="1" applyProtection="1">
      <alignment horizontal="left" vertical="center"/>
      <protection locked="0"/>
    </xf>
    <xf numFmtId="0" fontId="19" fillId="0" borderId="22" xfId="0" applyFont="1" applyBorder="1" applyAlignment="1">
      <alignment horizontal="center" vertical="center" wrapText="1"/>
    </xf>
    <xf numFmtId="0" fontId="0" fillId="10" borderId="12" xfId="0" applyFill="1" applyBorder="1" applyAlignment="1" applyProtection="1">
      <alignment horizontal="center" vertical="center" wrapText="1"/>
      <protection locked="0"/>
    </xf>
    <xf numFmtId="0" fontId="19" fillId="0" borderId="21" xfId="0" applyFont="1" applyBorder="1" applyAlignment="1">
      <alignment horizontal="center" vertical="center" wrapText="1"/>
    </xf>
    <xf numFmtId="0" fontId="19" fillId="0" borderId="86" xfId="0" applyFont="1" applyBorder="1" applyAlignment="1">
      <alignment horizontal="center" vertical="center" wrapText="1"/>
    </xf>
    <xf numFmtId="0" fontId="0" fillId="0" borderId="53" xfId="0" applyBorder="1" applyAlignment="1">
      <alignment horizontal="center" vertical="center" wrapText="1"/>
    </xf>
    <xf numFmtId="0" fontId="10" fillId="0" borderId="53" xfId="0" applyFont="1" applyBorder="1" applyAlignment="1">
      <alignment horizontal="left" vertical="center" wrapText="1"/>
    </xf>
    <xf numFmtId="0" fontId="57" fillId="4" borderId="0" xfId="4" applyFill="1"/>
    <xf numFmtId="0" fontId="58" fillId="4" borderId="0" xfId="4" applyFont="1" applyFill="1"/>
    <xf numFmtId="0" fontId="41" fillId="0" borderId="0" xfId="4" applyFont="1"/>
    <xf numFmtId="0" fontId="43" fillId="0" borderId="90" xfId="4" applyFont="1" applyBorder="1" applyAlignment="1" applyProtection="1">
      <alignment vertical="center"/>
      <protection locked="0"/>
    </xf>
    <xf numFmtId="0" fontId="57" fillId="0" borderId="0" xfId="4" applyAlignment="1">
      <alignment horizontal="center" vertical="center"/>
    </xf>
    <xf numFmtId="0" fontId="58" fillId="0" borderId="103" xfId="4" applyFont="1" applyBorder="1" applyAlignment="1">
      <alignment vertical="center"/>
    </xf>
    <xf numFmtId="0" fontId="58" fillId="0" borderId="104" xfId="4" applyFont="1" applyBorder="1" applyAlignment="1">
      <alignment vertical="center"/>
    </xf>
    <xf numFmtId="0" fontId="58" fillId="0" borderId="105" xfId="4" applyFont="1" applyBorder="1" applyAlignment="1">
      <alignment vertical="center"/>
    </xf>
    <xf numFmtId="0" fontId="57" fillId="0" borderId="11" xfId="4" applyBorder="1" applyAlignment="1" applyProtection="1">
      <alignment vertical="center"/>
      <protection locked="0"/>
    </xf>
    <xf numFmtId="0" fontId="57" fillId="0" borderId="40" xfId="4" applyBorder="1" applyAlignment="1" applyProtection="1">
      <alignment vertical="center"/>
      <protection locked="0"/>
    </xf>
    <xf numFmtId="9" fontId="74" fillId="9" borderId="30" xfId="1" applyFont="1" applyFill="1" applyBorder="1" applyAlignment="1" applyProtection="1">
      <alignment horizontal="center" vertical="center" wrapText="1"/>
    </xf>
    <xf numFmtId="0" fontId="4" fillId="10" borderId="53" xfId="0" applyFont="1"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4" fillId="10" borderId="17" xfId="0" applyFont="1" applyFill="1" applyBorder="1" applyAlignment="1" applyProtection="1">
      <alignment horizontal="center" vertical="center" wrapText="1"/>
      <protection locked="0"/>
    </xf>
    <xf numFmtId="0" fontId="0" fillId="2" borderId="69" xfId="0" applyFill="1" applyBorder="1" applyAlignment="1" applyProtection="1">
      <alignment horizontal="center" vertical="center" wrapText="1"/>
      <protection locked="0"/>
    </xf>
    <xf numFmtId="0" fontId="41" fillId="0" borderId="0" xfId="4" applyFont="1" applyAlignment="1">
      <alignment horizontal="center" vertical="center"/>
    </xf>
    <xf numFmtId="9" fontId="76" fillId="15" borderId="41" xfId="1" applyFont="1" applyFill="1" applyBorder="1" applyAlignment="1" applyProtection="1">
      <alignment horizontal="center" vertical="center" wrapText="1"/>
    </xf>
    <xf numFmtId="0" fontId="63" fillId="0" borderId="101" xfId="4" applyFont="1" applyBorder="1" applyAlignment="1">
      <alignment horizontal="right" vertical="center"/>
    </xf>
    <xf numFmtId="0" fontId="11" fillId="0" borderId="107" xfId="4" applyFont="1" applyBorder="1" applyAlignment="1">
      <alignment vertical="center"/>
    </xf>
    <xf numFmtId="0" fontId="43" fillId="0" borderId="108" xfId="4" applyFont="1" applyBorder="1" applyAlignment="1">
      <alignment vertical="center"/>
    </xf>
    <xf numFmtId="0" fontId="43" fillId="0" borderId="108" xfId="4" applyFont="1" applyBorder="1" applyAlignment="1">
      <alignment horizontal="center" vertical="center"/>
    </xf>
    <xf numFmtId="0" fontId="57" fillId="0" borderId="108" xfId="4" applyBorder="1" applyAlignment="1">
      <alignment vertical="center"/>
    </xf>
    <xf numFmtId="0" fontId="11" fillId="0" borderId="108" xfId="4" applyFont="1" applyBorder="1" applyAlignment="1">
      <alignment vertical="center"/>
    </xf>
    <xf numFmtId="0" fontId="43" fillId="0" borderId="109" xfId="4" applyFont="1" applyBorder="1" applyAlignment="1">
      <alignment horizontal="center" vertical="center"/>
    </xf>
    <xf numFmtId="0" fontId="62" fillId="0" borderId="0" xfId="4" applyFont="1" applyAlignment="1">
      <alignment horizontal="center" vertical="center"/>
    </xf>
    <xf numFmtId="0" fontId="57" fillId="2" borderId="12" xfId="4" applyFill="1" applyBorder="1" applyAlignment="1" applyProtection="1">
      <alignment vertical="center"/>
      <protection locked="0"/>
    </xf>
    <xf numFmtId="0" fontId="57" fillId="2" borderId="145" xfId="4" applyFill="1" applyBorder="1" applyAlignment="1" applyProtection="1">
      <alignment vertical="center"/>
      <protection locked="0"/>
    </xf>
    <xf numFmtId="0" fontId="57" fillId="2" borderId="4" xfId="4" applyFill="1" applyBorder="1" applyAlignment="1" applyProtection="1">
      <alignment vertical="center"/>
      <protection locked="0"/>
    </xf>
    <xf numFmtId="0" fontId="57" fillId="2" borderId="106" xfId="4" applyFill="1" applyBorder="1" applyAlignment="1" applyProtection="1">
      <alignment vertical="center"/>
      <protection locked="0"/>
    </xf>
    <xf numFmtId="0" fontId="57" fillId="2" borderId="7" xfId="4" applyFill="1" applyBorder="1" applyAlignment="1" applyProtection="1">
      <alignment vertical="center"/>
      <protection locked="0"/>
    </xf>
    <xf numFmtId="0" fontId="57" fillId="2" borderId="146" xfId="4" applyFill="1" applyBorder="1" applyAlignment="1" applyProtection="1">
      <alignment vertical="center"/>
      <protection locked="0"/>
    </xf>
    <xf numFmtId="0" fontId="31" fillId="0" borderId="0" xfId="0" applyFont="1">
      <alignment vertical="center"/>
    </xf>
    <xf numFmtId="0" fontId="77" fillId="0" borderId="0" xfId="5" applyFont="1" applyAlignment="1">
      <alignment vertical="center"/>
    </xf>
    <xf numFmtId="0" fontId="78" fillId="0" borderId="0" xfId="0" applyFont="1">
      <alignment vertical="center"/>
    </xf>
    <xf numFmtId="0" fontId="29" fillId="0" borderId="0" xfId="0" applyFont="1">
      <alignment vertical="center"/>
    </xf>
    <xf numFmtId="0" fontId="79" fillId="0" borderId="0" xfId="0" applyFont="1">
      <alignment vertical="center"/>
    </xf>
    <xf numFmtId="0" fontId="79" fillId="0" borderId="0" xfId="5" applyFont="1" applyAlignment="1">
      <alignment vertical="center"/>
    </xf>
    <xf numFmtId="0" fontId="79" fillId="0" borderId="0" xfId="5" applyFont="1" applyAlignment="1">
      <alignment horizontal="left" vertical="center"/>
    </xf>
    <xf numFmtId="0" fontId="10" fillId="0" borderId="101" xfId="4" applyFont="1" applyBorder="1" applyAlignment="1">
      <alignment horizontal="center" vertical="center"/>
    </xf>
    <xf numFmtId="0" fontId="10" fillId="0" borderId="106" xfId="4" applyFont="1" applyBorder="1" applyAlignment="1">
      <alignment horizontal="center" vertical="center"/>
    </xf>
    <xf numFmtId="0" fontId="10" fillId="14" borderId="101" xfId="4" applyFont="1" applyFill="1" applyBorder="1" applyAlignment="1">
      <alignment horizontal="center" vertical="center" wrapText="1"/>
    </xf>
    <xf numFmtId="0" fontId="10" fillId="14" borderId="0" xfId="4" applyFont="1" applyFill="1" applyAlignment="1">
      <alignment horizontal="center" vertical="center" wrapText="1"/>
    </xf>
    <xf numFmtId="0" fontId="10" fillId="14" borderId="106" xfId="4" applyFont="1" applyFill="1" applyBorder="1" applyAlignment="1">
      <alignment horizontal="center" vertical="center" wrapText="1"/>
    </xf>
    <xf numFmtId="0" fontId="71" fillId="7" borderId="0" xfId="0" applyFont="1" applyFill="1" applyAlignment="1">
      <alignment horizontal="center" vertical="center" wrapText="1"/>
    </xf>
    <xf numFmtId="0" fontId="31" fillId="0" borderId="0" xfId="0" applyFont="1" applyAlignment="1">
      <alignment horizontal="justify" vertical="top" wrapText="1"/>
    </xf>
    <xf numFmtId="0" fontId="10" fillId="0" borderId="110" xfId="4" applyFont="1" applyBorder="1" applyAlignment="1">
      <alignment horizontal="center" vertical="center"/>
    </xf>
    <xf numFmtId="0" fontId="10" fillId="0" borderId="112" xfId="4" applyFont="1" applyBorder="1" applyAlignment="1">
      <alignment horizontal="center" vertical="center"/>
    </xf>
    <xf numFmtId="0" fontId="10" fillId="0" borderId="111" xfId="4" applyFont="1" applyBorder="1" applyAlignment="1">
      <alignment horizontal="center" vertical="center"/>
    </xf>
    <xf numFmtId="9" fontId="10" fillId="0" borderId="110" xfId="4" applyNumberFormat="1" applyFont="1" applyBorder="1" applyAlignment="1">
      <alignment horizontal="center" vertical="center"/>
    </xf>
    <xf numFmtId="9" fontId="10" fillId="0" borderId="112" xfId="4" applyNumberFormat="1" applyFont="1" applyBorder="1" applyAlignment="1">
      <alignment horizontal="center" vertical="center"/>
    </xf>
    <xf numFmtId="0" fontId="16" fillId="12" borderId="110" xfId="4" applyFont="1" applyFill="1" applyBorder="1" applyAlignment="1">
      <alignment horizontal="center" vertical="center" wrapText="1"/>
    </xf>
    <xf numFmtId="0" fontId="16" fillId="12" borderId="111" xfId="4" applyFont="1" applyFill="1" applyBorder="1" applyAlignment="1">
      <alignment horizontal="center" vertical="center" wrapText="1"/>
    </xf>
    <xf numFmtId="0" fontId="16" fillId="12" borderId="112" xfId="4" applyFont="1" applyFill="1" applyBorder="1" applyAlignment="1">
      <alignment horizontal="center" vertical="center" wrapText="1"/>
    </xf>
    <xf numFmtId="0" fontId="31" fillId="7" borderId="0" xfId="0" applyFont="1" applyFill="1" applyAlignment="1">
      <alignment horizontal="left" vertical="center"/>
    </xf>
    <xf numFmtId="0" fontId="10" fillId="4" borderId="110" xfId="4" applyFont="1" applyFill="1" applyBorder="1" applyAlignment="1">
      <alignment horizontal="center" vertical="center" wrapText="1"/>
    </xf>
    <xf numFmtId="0" fontId="10" fillId="4" borderId="111" xfId="4" applyFont="1" applyFill="1" applyBorder="1" applyAlignment="1">
      <alignment horizontal="center" vertical="center" wrapText="1"/>
    </xf>
    <xf numFmtId="0" fontId="10" fillId="4" borderId="112" xfId="4" applyFont="1" applyFill="1" applyBorder="1" applyAlignment="1">
      <alignment horizontal="center" vertical="center" wrapText="1"/>
    </xf>
    <xf numFmtId="0" fontId="16" fillId="13" borderId="110" xfId="4" applyFont="1" applyFill="1" applyBorder="1" applyAlignment="1">
      <alignment horizontal="center" vertical="center" wrapText="1"/>
    </xf>
    <xf numFmtId="0" fontId="16" fillId="13" borderId="111" xfId="4" applyFont="1" applyFill="1" applyBorder="1" applyAlignment="1">
      <alignment horizontal="center" vertical="center" wrapText="1"/>
    </xf>
    <xf numFmtId="0" fontId="16" fillId="13" borderId="112" xfId="4" applyFont="1" applyFill="1" applyBorder="1" applyAlignment="1">
      <alignment horizontal="center" vertical="center" wrapText="1"/>
    </xf>
    <xf numFmtId="0" fontId="16" fillId="15" borderId="32" xfId="4" applyFont="1" applyFill="1" applyBorder="1" applyAlignment="1">
      <alignment horizontal="left" vertical="center"/>
    </xf>
    <xf numFmtId="0" fontId="16" fillId="15" borderId="33" xfId="4" applyFont="1" applyFill="1" applyBorder="1" applyAlignment="1">
      <alignment horizontal="left" vertical="center"/>
    </xf>
    <xf numFmtId="0" fontId="16" fillId="15" borderId="34" xfId="4" applyFont="1" applyFill="1" applyBorder="1" applyAlignment="1">
      <alignment horizontal="left" vertical="center"/>
    </xf>
    <xf numFmtId="0" fontId="58" fillId="0" borderId="101" xfId="4" applyFont="1" applyBorder="1" applyAlignment="1">
      <alignment horizontal="left"/>
    </xf>
    <xf numFmtId="0" fontId="58" fillId="0" borderId="0" xfId="4" applyFont="1" applyAlignment="1">
      <alignment horizontal="left"/>
    </xf>
    <xf numFmtId="0" fontId="43" fillId="0" borderId="90" xfId="4" applyFont="1" applyBorder="1" applyAlignment="1" applyProtection="1">
      <alignment horizontal="left" vertical="center" wrapText="1"/>
      <protection locked="0"/>
    </xf>
    <xf numFmtId="0" fontId="43" fillId="0" borderId="113" xfId="4" applyFont="1" applyBorder="1" applyAlignment="1" applyProtection="1">
      <alignment horizontal="left" vertical="center" wrapText="1"/>
      <protection locked="0"/>
    </xf>
    <xf numFmtId="0" fontId="57" fillId="0" borderId="0" xfId="4" applyAlignment="1">
      <alignment horizontal="left"/>
    </xf>
    <xf numFmtId="0" fontId="43" fillId="0" borderId="91" xfId="4" applyFont="1" applyBorder="1" applyAlignment="1" applyProtection="1">
      <alignment horizontal="left"/>
      <protection locked="0"/>
    </xf>
    <xf numFmtId="0" fontId="43" fillId="0" borderId="114" xfId="4" applyFont="1" applyBorder="1" applyAlignment="1" applyProtection="1">
      <alignment horizontal="left"/>
      <protection locked="0"/>
    </xf>
    <xf numFmtId="0" fontId="67" fillId="0" borderId="110" xfId="4" applyFont="1" applyBorder="1" applyAlignment="1">
      <alignment horizontal="center" vertical="center" wrapText="1"/>
    </xf>
    <xf numFmtId="0" fontId="67" fillId="0" borderId="111" xfId="4" applyFont="1" applyBorder="1" applyAlignment="1">
      <alignment horizontal="center" vertical="center" wrapText="1"/>
    </xf>
    <xf numFmtId="0" fontId="67" fillId="0" borderId="112" xfId="4" applyFont="1" applyBorder="1" applyAlignment="1">
      <alignment horizontal="center" vertical="center" wrapText="1"/>
    </xf>
    <xf numFmtId="0" fontId="57" fillId="0" borderId="90" xfId="4" applyBorder="1" applyAlignment="1" applyProtection="1">
      <alignment horizontal="center" vertical="center"/>
      <protection locked="0"/>
    </xf>
    <xf numFmtId="0" fontId="57" fillId="0" borderId="91" xfId="4" applyBorder="1" applyAlignment="1" applyProtection="1">
      <alignment horizontal="center" vertical="center"/>
      <protection locked="0"/>
    </xf>
    <xf numFmtId="0" fontId="43" fillId="0" borderId="90" xfId="4" applyFont="1" applyBorder="1" applyAlignment="1" applyProtection="1">
      <alignment horizontal="center" vertical="center"/>
      <protection locked="0"/>
    </xf>
    <xf numFmtId="0" fontId="43" fillId="0" borderId="113" xfId="4" applyFont="1" applyBorder="1" applyAlignment="1" applyProtection="1">
      <alignment horizontal="center" vertical="center"/>
      <protection locked="0"/>
    </xf>
    <xf numFmtId="10" fontId="43" fillId="0" borderId="90" xfId="4" applyNumberFormat="1" applyFont="1" applyBorder="1" applyAlignment="1" applyProtection="1">
      <alignment horizontal="left"/>
      <protection locked="0"/>
    </xf>
    <xf numFmtId="0" fontId="23" fillId="0" borderId="90" xfId="4" applyFont="1" applyBorder="1" applyAlignment="1" applyProtection="1">
      <alignment horizontal="left"/>
      <protection locked="0"/>
    </xf>
    <xf numFmtId="0" fontId="23" fillId="0" borderId="113" xfId="4" applyFont="1" applyBorder="1" applyAlignment="1" applyProtection="1">
      <alignment horizontal="left"/>
      <protection locked="0"/>
    </xf>
    <xf numFmtId="0" fontId="43" fillId="0" borderId="90" xfId="5" applyFont="1" applyBorder="1" applyAlignment="1" applyProtection="1">
      <alignment horizontal="left"/>
      <protection locked="0"/>
    </xf>
    <xf numFmtId="0" fontId="43" fillId="0" borderId="90" xfId="4" applyFont="1" applyBorder="1" applyAlignment="1" applyProtection="1">
      <alignment horizontal="left"/>
      <protection locked="0"/>
    </xf>
    <xf numFmtId="0" fontId="43" fillId="0" borderId="113" xfId="4" applyFont="1" applyBorder="1" applyAlignment="1" applyProtection="1">
      <alignment horizontal="left"/>
      <protection locked="0"/>
    </xf>
    <xf numFmtId="0" fontId="57" fillId="0" borderId="0" xfId="4" applyAlignment="1">
      <alignment horizontal="center" vertical="center"/>
    </xf>
    <xf numFmtId="0" fontId="58" fillId="0" borderId="106" xfId="4" applyFont="1" applyBorder="1" applyAlignment="1">
      <alignment horizontal="center" vertical="center"/>
    </xf>
    <xf numFmtId="0" fontId="58" fillId="0" borderId="106" xfId="4" applyFont="1" applyBorder="1" applyAlignment="1">
      <alignment horizontal="left"/>
    </xf>
    <xf numFmtId="0" fontId="43" fillId="0" borderId="115" xfId="5" applyFont="1" applyBorder="1" applyAlignment="1" applyProtection="1">
      <alignment horizontal="left"/>
      <protection locked="0"/>
    </xf>
    <xf numFmtId="0" fontId="43" fillId="0" borderId="113" xfId="5" applyFont="1" applyBorder="1" applyAlignment="1" applyProtection="1">
      <alignment horizontal="left"/>
      <protection locked="0"/>
    </xf>
    <xf numFmtId="0" fontId="43" fillId="0" borderId="116" xfId="5" applyFont="1" applyBorder="1" applyAlignment="1" applyProtection="1">
      <alignment horizontal="left"/>
      <protection locked="0"/>
    </xf>
    <xf numFmtId="0" fontId="43" fillId="0" borderId="91" xfId="5" applyFont="1" applyBorder="1" applyAlignment="1" applyProtection="1">
      <alignment horizontal="left"/>
      <protection locked="0"/>
    </xf>
    <xf numFmtId="0" fontId="43" fillId="0" borderId="114" xfId="5" applyFont="1" applyBorder="1" applyAlignment="1" applyProtection="1">
      <alignment horizontal="left"/>
      <protection locked="0"/>
    </xf>
    <xf numFmtId="0" fontId="16" fillId="15" borderId="110" xfId="4" applyFont="1" applyFill="1" applyBorder="1" applyAlignment="1">
      <alignment horizontal="left" vertical="center"/>
    </xf>
    <xf numFmtId="0" fontId="16" fillId="15" borderId="111" xfId="4" applyFont="1" applyFill="1" applyBorder="1" applyAlignment="1">
      <alignment horizontal="left" vertical="center"/>
    </xf>
    <xf numFmtId="0" fontId="16" fillId="15" borderId="112" xfId="4" applyFont="1" applyFill="1" applyBorder="1" applyAlignment="1">
      <alignment horizontal="left" vertical="center"/>
    </xf>
    <xf numFmtId="0" fontId="57" fillId="0" borderId="101" xfId="4" applyBorder="1" applyAlignment="1">
      <alignment horizontal="left" vertical="center"/>
    </xf>
    <xf numFmtId="0" fontId="58" fillId="0" borderId="0" xfId="4" applyFont="1" applyAlignment="1">
      <alignment horizontal="left" vertical="center"/>
    </xf>
    <xf numFmtId="0" fontId="58" fillId="0" borderId="101" xfId="4" applyFont="1" applyBorder="1" applyAlignment="1">
      <alignment horizontal="left" vertical="center"/>
    </xf>
    <xf numFmtId="0" fontId="58" fillId="0" borderId="106" xfId="4" applyFont="1" applyBorder="1" applyAlignment="1">
      <alignment horizontal="left" vertical="center"/>
    </xf>
    <xf numFmtId="0" fontId="57" fillId="0" borderId="101" xfId="4" applyBorder="1" applyAlignment="1">
      <alignment horizontal="left"/>
    </xf>
    <xf numFmtId="0" fontId="40" fillId="0" borderId="0" xfId="4" applyFont="1" applyAlignment="1" applyProtection="1">
      <alignment horizontal="right" vertical="center" wrapText="1"/>
      <protection locked="0"/>
    </xf>
    <xf numFmtId="0" fontId="64" fillId="0" borderId="0" xfId="4" applyFont="1" applyAlignment="1" applyProtection="1">
      <alignment horizontal="right" vertical="center" wrapText="1"/>
      <protection locked="0"/>
    </xf>
    <xf numFmtId="0" fontId="54" fillId="15" borderId="110" xfId="4" applyFont="1" applyFill="1" applyBorder="1" applyAlignment="1">
      <alignment horizontal="left" vertical="center"/>
    </xf>
    <xf numFmtId="0" fontId="54" fillId="15" borderId="111" xfId="4" applyFont="1" applyFill="1" applyBorder="1" applyAlignment="1">
      <alignment horizontal="left" vertical="center"/>
    </xf>
    <xf numFmtId="0" fontId="54" fillId="15" borderId="112" xfId="4" applyFont="1" applyFill="1" applyBorder="1" applyAlignment="1">
      <alignment horizontal="left" vertical="center"/>
    </xf>
    <xf numFmtId="0" fontId="43" fillId="0" borderId="110" xfId="4" applyFont="1" applyBorder="1" applyAlignment="1" applyProtection="1">
      <alignment horizontal="center" vertical="center"/>
      <protection locked="0"/>
    </xf>
    <xf numFmtId="0" fontId="43" fillId="0" borderId="111" xfId="4" applyFont="1" applyBorder="1" applyAlignment="1" applyProtection="1">
      <alignment horizontal="center" vertical="center"/>
      <protection locked="0"/>
    </xf>
    <xf numFmtId="0" fontId="43" fillId="0" borderId="112" xfId="4" applyFont="1" applyBorder="1" applyAlignment="1" applyProtection="1">
      <alignment horizontal="center" vertical="center"/>
      <protection locked="0"/>
    </xf>
    <xf numFmtId="0" fontId="58" fillId="0" borderId="101" xfId="4" applyFont="1" applyBorder="1" applyAlignment="1">
      <alignment horizontal="left" vertical="center" wrapText="1"/>
    </xf>
    <xf numFmtId="0" fontId="57" fillId="0" borderId="0" xfId="4" applyAlignment="1">
      <alignment horizontal="left" vertical="center"/>
    </xf>
    <xf numFmtId="0" fontId="57" fillId="0" borderId="101" xfId="4" applyBorder="1" applyAlignment="1">
      <alignment horizontal="left" vertical="center" wrapText="1"/>
    </xf>
    <xf numFmtId="0" fontId="43" fillId="0" borderId="0" xfId="4" applyFont="1" applyAlignment="1" applyProtection="1">
      <alignment horizontal="left"/>
      <protection locked="0"/>
    </xf>
    <xf numFmtId="0" fontId="43" fillId="0" borderId="115" xfId="4" applyFont="1" applyBorder="1" applyAlignment="1" applyProtection="1">
      <alignment horizontal="left" vertical="center"/>
      <protection locked="0"/>
    </xf>
    <xf numFmtId="0" fontId="43" fillId="0" borderId="90" xfId="4" applyFont="1" applyBorder="1" applyAlignment="1" applyProtection="1">
      <alignment horizontal="left" vertical="center"/>
      <protection locked="0"/>
    </xf>
    <xf numFmtId="0" fontId="43" fillId="0" borderId="113" xfId="4" applyFont="1" applyBorder="1" applyAlignment="1" applyProtection="1">
      <alignment horizontal="left" vertical="center"/>
      <protection locked="0"/>
    </xf>
    <xf numFmtId="0" fontId="43" fillId="0" borderId="116" xfId="4" applyFont="1" applyBorder="1" applyAlignment="1" applyProtection="1">
      <alignment horizontal="left" vertical="center"/>
      <protection locked="0"/>
    </xf>
    <xf numFmtId="0" fontId="43" fillId="0" borderId="91" xfId="4" applyFont="1" applyBorder="1" applyAlignment="1" applyProtection="1">
      <alignment horizontal="left" vertical="center"/>
      <protection locked="0"/>
    </xf>
    <xf numFmtId="0" fontId="43" fillId="0" borderId="114" xfId="4" applyFont="1" applyBorder="1" applyAlignment="1" applyProtection="1">
      <alignment horizontal="left" vertical="center"/>
      <protection locked="0"/>
    </xf>
    <xf numFmtId="0" fontId="57" fillId="0" borderId="107" xfId="4" applyBorder="1" applyAlignment="1" applyProtection="1">
      <alignment horizontal="left" vertical="center"/>
      <protection locked="0"/>
    </xf>
    <xf numFmtId="0" fontId="57" fillId="0" borderId="108" xfId="4" applyBorder="1" applyAlignment="1" applyProtection="1">
      <alignment horizontal="left" vertical="center"/>
      <protection locked="0"/>
    </xf>
    <xf numFmtId="0" fontId="57" fillId="0" borderId="109" xfId="4" applyBorder="1" applyAlignment="1" applyProtection="1">
      <alignment horizontal="left" vertical="center"/>
      <protection locked="0"/>
    </xf>
    <xf numFmtId="0" fontId="43" fillId="0" borderId="91" xfId="4" applyFont="1" applyBorder="1" applyAlignment="1" applyProtection="1">
      <alignment horizontal="center" vertical="center"/>
      <protection locked="0"/>
    </xf>
    <xf numFmtId="0" fontId="43" fillId="0" borderId="114" xfId="4" applyFont="1" applyBorder="1" applyAlignment="1" applyProtection="1">
      <alignment horizontal="center" vertical="center"/>
      <protection locked="0"/>
    </xf>
    <xf numFmtId="0" fontId="43" fillId="0" borderId="18" xfId="4" applyFont="1" applyBorder="1" applyAlignment="1" applyProtection="1">
      <alignment horizontal="center" vertical="center"/>
      <protection locked="0"/>
    </xf>
    <xf numFmtId="0" fontId="43" fillId="0" borderId="38" xfId="4" applyFont="1" applyBorder="1" applyAlignment="1" applyProtection="1">
      <alignment horizontal="center" vertical="center"/>
      <protection locked="0"/>
    </xf>
    <xf numFmtId="0" fontId="62" fillId="0" borderId="101" xfId="4" applyFont="1" applyBorder="1" applyAlignment="1">
      <alignment horizontal="center" vertical="center"/>
    </xf>
    <xf numFmtId="0" fontId="62" fillId="0" borderId="0" xfId="4" applyFont="1" applyAlignment="1">
      <alignment horizontal="center" vertical="center"/>
    </xf>
    <xf numFmtId="0" fontId="62" fillId="0" borderId="97" xfId="4" applyFont="1" applyBorder="1" applyAlignment="1">
      <alignment horizontal="center" vertical="center"/>
    </xf>
    <xf numFmtId="0" fontId="57" fillId="2" borderId="99" xfId="4" applyFill="1" applyBorder="1" applyAlignment="1" applyProtection="1">
      <alignment horizontal="center" vertical="center"/>
      <protection locked="0"/>
    </xf>
    <xf numFmtId="0" fontId="57" fillId="2" borderId="122" xfId="4" applyFill="1" applyBorder="1" applyAlignment="1" applyProtection="1">
      <alignment horizontal="center" vertical="center"/>
      <protection locked="0"/>
    </xf>
    <xf numFmtId="0" fontId="43" fillId="0" borderId="94" xfId="4" applyFont="1" applyBorder="1" applyAlignment="1" applyProtection="1">
      <alignment horizontal="center" vertical="center"/>
      <protection locked="0"/>
    </xf>
    <xf numFmtId="0" fontId="43" fillId="0" borderId="90" xfId="4" applyFont="1" applyBorder="1" applyAlignment="1" applyProtection="1">
      <alignment horizontal="center"/>
      <protection locked="0"/>
    </xf>
    <xf numFmtId="0" fontId="43" fillId="0" borderId="91" xfId="4" applyFont="1" applyBorder="1" applyAlignment="1" applyProtection="1">
      <alignment horizontal="center"/>
      <protection locked="0"/>
    </xf>
    <xf numFmtId="0" fontId="43" fillId="0" borderId="114" xfId="4" applyFont="1" applyBorder="1" applyAlignment="1" applyProtection="1">
      <alignment horizontal="center"/>
      <protection locked="0"/>
    </xf>
    <xf numFmtId="0" fontId="41" fillId="0" borderId="0" xfId="4" applyFont="1" applyAlignment="1">
      <alignment horizontal="center" vertical="center"/>
    </xf>
    <xf numFmtId="0" fontId="62" fillId="0" borderId="106" xfId="4" applyFont="1" applyBorder="1" applyAlignment="1">
      <alignment horizontal="center" vertical="center"/>
    </xf>
    <xf numFmtId="0" fontId="41" fillId="0" borderId="106" xfId="4" applyFont="1" applyBorder="1" applyAlignment="1">
      <alignment horizontal="center" vertical="center"/>
    </xf>
    <xf numFmtId="10" fontId="41" fillId="0" borderId="0" xfId="4" applyNumberFormat="1" applyFont="1" applyAlignment="1" applyProtection="1">
      <alignment horizontal="left"/>
      <protection locked="0"/>
    </xf>
    <xf numFmtId="10" fontId="41" fillId="0" borderId="90" xfId="4" applyNumberFormat="1" applyFont="1" applyBorder="1" applyAlignment="1" applyProtection="1">
      <alignment horizontal="left"/>
      <protection locked="0"/>
    </xf>
    <xf numFmtId="0" fontId="4" fillId="0" borderId="61" xfId="4" applyFont="1" applyBorder="1" applyAlignment="1">
      <alignment horizontal="center" vertical="center"/>
    </xf>
    <xf numFmtId="0" fontId="4" fillId="0" borderId="62" xfId="4" applyFont="1" applyBorder="1" applyAlignment="1">
      <alignment horizontal="center" vertical="center"/>
    </xf>
    <xf numFmtId="0" fontId="57" fillId="2" borderId="95" xfId="4" applyFill="1" applyBorder="1" applyAlignment="1" applyProtection="1">
      <alignment horizontal="center" vertical="center"/>
      <protection locked="0"/>
    </xf>
    <xf numFmtId="0" fontId="57" fillId="2" borderId="119" xfId="4" applyFill="1" applyBorder="1" applyAlignment="1" applyProtection="1">
      <alignment horizontal="center" vertical="center"/>
      <protection locked="0"/>
    </xf>
    <xf numFmtId="0" fontId="57" fillId="2" borderId="96" xfId="4" applyFill="1" applyBorder="1" applyAlignment="1" applyProtection="1">
      <alignment horizontal="center" vertical="center"/>
      <protection locked="0"/>
    </xf>
    <xf numFmtId="0" fontId="57" fillId="2" borderId="106" xfId="4" applyFill="1" applyBorder="1" applyAlignment="1" applyProtection="1">
      <alignment horizontal="center" vertical="center"/>
      <protection locked="0"/>
    </xf>
    <xf numFmtId="0" fontId="57" fillId="2" borderId="98" xfId="4" applyFill="1" applyBorder="1" applyAlignment="1" applyProtection="1">
      <alignment horizontal="center" vertical="center"/>
      <protection locked="0"/>
    </xf>
    <xf numFmtId="0" fontId="57" fillId="2" borderId="120" xfId="4" applyFill="1" applyBorder="1" applyAlignment="1" applyProtection="1">
      <alignment horizontal="center" vertical="center"/>
      <protection locked="0"/>
    </xf>
    <xf numFmtId="0" fontId="57" fillId="0" borderId="0" xfId="4" applyAlignment="1" applyProtection="1">
      <alignment horizontal="center" vertical="center"/>
      <protection locked="0"/>
    </xf>
    <xf numFmtId="0" fontId="58" fillId="0" borderId="0" xfId="4" applyFont="1" applyAlignment="1">
      <alignment horizontal="left" vertical="center" wrapText="1"/>
    </xf>
    <xf numFmtId="0" fontId="57" fillId="0" borderId="0" xfId="4" applyAlignment="1">
      <alignment horizontal="left" vertical="center" wrapText="1"/>
    </xf>
    <xf numFmtId="0" fontId="58" fillId="0" borderId="0" xfId="4" applyFont="1" applyAlignment="1">
      <alignment horizontal="center" vertical="center"/>
    </xf>
    <xf numFmtId="0" fontId="57" fillId="0" borderId="101" xfId="4" applyBorder="1" applyAlignment="1">
      <alignment horizontal="center" vertical="center"/>
    </xf>
    <xf numFmtId="0" fontId="57" fillId="0" borderId="107" xfId="4" applyBorder="1" applyAlignment="1" applyProtection="1">
      <alignment horizontal="center" vertical="center"/>
      <protection locked="0"/>
    </xf>
    <xf numFmtId="0" fontId="57" fillId="0" borderId="108" xfId="4" applyBorder="1" applyAlignment="1" applyProtection="1">
      <alignment horizontal="center" vertical="center"/>
      <protection locked="0"/>
    </xf>
    <xf numFmtId="0" fontId="57" fillId="2" borderId="50" xfId="4" applyFill="1" applyBorder="1" applyAlignment="1" applyProtection="1">
      <alignment horizontal="center" vertical="center"/>
      <protection locked="0"/>
    </xf>
    <xf numFmtId="0" fontId="57" fillId="2" borderId="144" xfId="4" applyFill="1" applyBorder="1" applyAlignment="1" applyProtection="1">
      <alignment horizontal="center" vertical="center"/>
      <protection locked="0"/>
    </xf>
    <xf numFmtId="0" fontId="62" fillId="0" borderId="6" xfId="4" applyFont="1" applyBorder="1" applyAlignment="1">
      <alignment horizontal="center" vertical="center"/>
    </xf>
    <xf numFmtId="0" fontId="75" fillId="0" borderId="115" xfId="4" applyFont="1" applyBorder="1" applyAlignment="1" applyProtection="1">
      <alignment horizontal="center" vertical="center"/>
      <protection locked="0"/>
    </xf>
    <xf numFmtId="0" fontId="75" fillId="0" borderId="90" xfId="4" applyFont="1" applyBorder="1" applyAlignment="1" applyProtection="1">
      <alignment horizontal="center" vertical="center"/>
      <protection locked="0"/>
    </xf>
    <xf numFmtId="0" fontId="75" fillId="0" borderId="113" xfId="4" applyFont="1" applyBorder="1" applyAlignment="1" applyProtection="1">
      <alignment horizontal="center" vertical="center"/>
      <protection locked="0"/>
    </xf>
    <xf numFmtId="0" fontId="43" fillId="0" borderId="103" xfId="4" applyFont="1" applyBorder="1" applyAlignment="1" applyProtection="1">
      <alignment horizontal="center" vertical="center"/>
      <protection locked="0"/>
    </xf>
    <xf numFmtId="0" fontId="43" fillId="0" borderId="104" xfId="4" applyFont="1" applyBorder="1" applyAlignment="1" applyProtection="1">
      <alignment horizontal="center" vertical="center"/>
      <protection locked="0"/>
    </xf>
    <xf numFmtId="0" fontId="43" fillId="0" borderId="105" xfId="4" applyFont="1" applyBorder="1" applyAlignment="1" applyProtection="1">
      <alignment horizontal="center" vertical="center"/>
      <protection locked="0"/>
    </xf>
    <xf numFmtId="0" fontId="4" fillId="0" borderId="107" xfId="4" applyFont="1" applyBorder="1" applyAlignment="1">
      <alignment horizontal="center" vertical="center"/>
    </xf>
    <xf numFmtId="0" fontId="4" fillId="0" borderId="108" xfId="4" applyFont="1" applyBorder="1" applyAlignment="1">
      <alignment horizontal="center" vertical="center"/>
    </xf>
    <xf numFmtId="0" fontId="4" fillId="0" borderId="109" xfId="4" applyFont="1" applyBorder="1" applyAlignment="1">
      <alignment horizontal="center" vertical="center"/>
    </xf>
    <xf numFmtId="0" fontId="57" fillId="0" borderId="103" xfId="4" applyBorder="1" applyAlignment="1" applyProtection="1">
      <alignment horizontal="center"/>
      <protection locked="0"/>
    </xf>
    <xf numFmtId="0" fontId="57" fillId="0" borderId="104" xfId="4" applyBorder="1" applyAlignment="1" applyProtection="1">
      <alignment horizontal="center"/>
      <protection locked="0"/>
    </xf>
    <xf numFmtId="0" fontId="57" fillId="0" borderId="105" xfId="4" applyBorder="1" applyAlignment="1" applyProtection="1">
      <alignment horizontal="center"/>
      <protection locked="0"/>
    </xf>
    <xf numFmtId="0" fontId="18" fillId="15" borderId="102" xfId="4" applyFont="1" applyFill="1" applyBorder="1" applyAlignment="1">
      <alignment horizontal="left" vertical="center"/>
    </xf>
    <xf numFmtId="0" fontId="4" fillId="0" borderId="110" xfId="4" applyFont="1" applyBorder="1" applyAlignment="1">
      <alignment horizontal="center" vertical="center"/>
    </xf>
    <xf numFmtId="0" fontId="4" fillId="0" borderId="111" xfId="4" applyFont="1" applyBorder="1" applyAlignment="1">
      <alignment horizontal="center" vertical="center"/>
    </xf>
    <xf numFmtId="14" fontId="58" fillId="0" borderId="102" xfId="4" applyNumberFormat="1" applyFont="1" applyBorder="1" applyAlignment="1">
      <alignment horizontal="center" vertical="center"/>
    </xf>
    <xf numFmtId="0" fontId="18" fillId="15" borderId="102" xfId="4" applyFont="1" applyFill="1" applyBorder="1" applyAlignment="1">
      <alignment horizontal="center" vertical="center"/>
    </xf>
    <xf numFmtId="10" fontId="65" fillId="7" borderId="10" xfId="4" applyNumberFormat="1" applyFont="1" applyFill="1" applyBorder="1" applyAlignment="1">
      <alignment horizontal="center" vertical="center"/>
    </xf>
    <xf numFmtId="0" fontId="57" fillId="7" borderId="10" xfId="4" applyFill="1" applyBorder="1" applyAlignment="1">
      <alignment horizontal="center" vertical="center"/>
    </xf>
    <xf numFmtId="0" fontId="37" fillId="7" borderId="101" xfId="4" applyFont="1" applyFill="1" applyBorder="1" applyAlignment="1">
      <alignment horizontal="center" vertical="center" wrapText="1"/>
    </xf>
    <xf numFmtId="0" fontId="19" fillId="0" borderId="22" xfId="0" applyFont="1" applyBorder="1" applyAlignment="1">
      <alignment horizontal="center" vertical="center" wrapText="1"/>
    </xf>
    <xf numFmtId="0" fontId="19" fillId="0" borderId="21" xfId="0" applyFont="1" applyBorder="1" applyAlignment="1">
      <alignment horizontal="center" vertical="center" wrapText="1"/>
    </xf>
    <xf numFmtId="0" fontId="10" fillId="0" borderId="134" xfId="0" applyFont="1" applyBorder="1" applyAlignment="1">
      <alignment horizontal="left" vertical="center" wrapText="1"/>
    </xf>
    <xf numFmtId="0" fontId="10" fillId="0" borderId="135" xfId="0" applyFont="1" applyBorder="1" applyAlignment="1">
      <alignment horizontal="left" vertical="center" wrapText="1"/>
    </xf>
    <xf numFmtId="0" fontId="10" fillId="0" borderId="136" xfId="0" applyFont="1" applyBorder="1" applyAlignment="1">
      <alignment horizontal="left"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10" fillId="0" borderId="133" xfId="0" applyFont="1" applyBorder="1" applyAlignment="1">
      <alignment horizontal="center" vertical="center" wrapText="1"/>
    </xf>
    <xf numFmtId="0" fontId="0" fillId="10" borderId="26" xfId="0" applyFill="1" applyBorder="1" applyAlignment="1" applyProtection="1">
      <alignment horizontal="center" vertical="center" wrapText="1"/>
      <protection locked="0"/>
    </xf>
    <xf numFmtId="0" fontId="0" fillId="10" borderId="0" xfId="0" applyFill="1" applyAlignment="1" applyProtection="1">
      <alignment horizontal="center" vertical="center" wrapText="1"/>
      <protection locked="0"/>
    </xf>
    <xf numFmtId="0" fontId="0" fillId="10" borderId="9" xfId="0" applyFill="1" applyBorder="1" applyAlignment="1" applyProtection="1">
      <alignment horizontal="center" vertical="center" wrapText="1"/>
      <protection locked="0"/>
    </xf>
    <xf numFmtId="0" fontId="53" fillId="11" borderId="129" xfId="0" applyFont="1" applyFill="1" applyBorder="1" applyAlignment="1">
      <alignment horizontal="center" vertical="center" wrapText="1"/>
    </xf>
    <xf numFmtId="0" fontId="53" fillId="11" borderId="130" xfId="0" applyFont="1" applyFill="1" applyBorder="1" applyAlignment="1">
      <alignment horizontal="center" vertical="center" wrapText="1"/>
    </xf>
    <xf numFmtId="0" fontId="53" fillId="11" borderId="126" xfId="0" applyFont="1" applyFill="1" applyBorder="1" applyAlignment="1">
      <alignment horizontal="center" vertical="center" wrapText="1"/>
    </xf>
    <xf numFmtId="0" fontId="53" fillId="11" borderId="128" xfId="0" applyFont="1" applyFill="1" applyBorder="1" applyAlignment="1">
      <alignment horizontal="center" vertical="center" wrapText="1"/>
    </xf>
    <xf numFmtId="0" fontId="66" fillId="0" borderId="1" xfId="0" applyFont="1" applyBorder="1" applyAlignment="1">
      <alignment horizontal="left" vertical="center" wrapText="1"/>
    </xf>
    <xf numFmtId="0" fontId="66" fillId="0" borderId="2" xfId="0" applyFont="1" applyBorder="1" applyAlignment="1">
      <alignment horizontal="left" vertical="center" wrapText="1"/>
    </xf>
    <xf numFmtId="0" fontId="66" fillId="0" borderId="3" xfId="0" applyFont="1" applyBorder="1" applyAlignment="1">
      <alignment horizontal="left" vertical="center" wrapText="1"/>
    </xf>
    <xf numFmtId="0" fontId="53" fillId="11" borderId="81" xfId="0" applyFont="1" applyFill="1" applyBorder="1" applyAlignment="1">
      <alignment horizontal="center" vertical="center" wrapText="1"/>
    </xf>
    <xf numFmtId="0" fontId="0" fillId="10" borderId="12" xfId="0"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0" fillId="10" borderId="7" xfId="0" applyFill="1" applyBorder="1" applyAlignment="1" applyProtection="1">
      <alignment horizontal="center" vertical="center" wrapText="1"/>
      <protection locked="0"/>
    </xf>
    <xf numFmtId="0" fontId="0" fillId="10" borderId="12" xfId="0" applyFill="1" applyBorder="1" applyAlignment="1" applyProtection="1">
      <alignment horizontal="left" vertical="center" wrapText="1"/>
      <protection locked="0"/>
    </xf>
    <xf numFmtId="0" fontId="0" fillId="10" borderId="7" xfId="0" applyFill="1" applyBorder="1" applyAlignment="1" applyProtection="1">
      <alignment horizontal="left" vertical="center" wrapText="1"/>
      <protection locked="0"/>
    </xf>
    <xf numFmtId="0" fontId="19" fillId="0" borderId="86" xfId="0" applyFont="1" applyBorder="1" applyAlignment="1">
      <alignment horizontal="center" vertical="center" wrapText="1"/>
    </xf>
    <xf numFmtId="0" fontId="0" fillId="0" borderId="53" xfId="0"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wrapText="1"/>
    </xf>
    <xf numFmtId="0" fontId="10" fillId="0" borderId="53" xfId="0" applyFont="1" applyBorder="1" applyAlignment="1">
      <alignment horizontal="left" vertical="center" wrapText="1"/>
    </xf>
    <xf numFmtId="0" fontId="10" fillId="0" borderId="17" xfId="0" applyFont="1" applyBorder="1" applyAlignment="1">
      <alignment horizontal="left" vertical="center" wrapText="1"/>
    </xf>
    <xf numFmtId="0" fontId="10" fillId="0" borderId="11" xfId="0" applyFont="1" applyBorder="1" applyAlignment="1">
      <alignment horizontal="left" vertical="center" wrapText="1"/>
    </xf>
    <xf numFmtId="0" fontId="10" fillId="0" borderId="5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1" xfId="0" applyFont="1" applyBorder="1" applyAlignment="1">
      <alignment horizontal="center" vertical="center" wrapText="1"/>
    </xf>
    <xf numFmtId="0" fontId="0" fillId="10" borderId="4" xfId="0" applyFill="1" applyBorder="1" applyAlignment="1" applyProtection="1">
      <alignment horizontal="left" vertical="center" wrapText="1"/>
      <protection locked="0"/>
    </xf>
    <xf numFmtId="0" fontId="19" fillId="0" borderId="84"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70"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51" xfId="0" applyFont="1" applyBorder="1" applyAlignment="1">
      <alignment horizontal="center" vertical="center" wrapText="1"/>
    </xf>
    <xf numFmtId="0" fontId="8" fillId="7" borderId="4"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31" fillId="7" borderId="7" xfId="0" applyFont="1" applyFill="1" applyBorder="1" applyAlignment="1" applyProtection="1">
      <alignment horizontal="center" vertical="center" wrapText="1"/>
      <protection locked="0"/>
    </xf>
    <xf numFmtId="0" fontId="31" fillId="7" borderId="9" xfId="0" applyFont="1" applyFill="1" applyBorder="1" applyAlignment="1" applyProtection="1">
      <alignment horizontal="center" vertical="center" wrapText="1"/>
      <protection locked="0"/>
    </xf>
    <xf numFmtId="0" fontId="19" fillId="0" borderId="82"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64" xfId="0" applyFont="1" applyBorder="1" applyAlignment="1">
      <alignment horizontal="center" vertical="center" wrapText="1"/>
    </xf>
    <xf numFmtId="0" fontId="4" fillId="10" borderId="12" xfId="0" applyFont="1" applyFill="1" applyBorder="1" applyAlignment="1" applyProtection="1">
      <alignment horizontal="center" vertical="center" wrapText="1"/>
      <protection locked="0"/>
    </xf>
    <xf numFmtId="0" fontId="4" fillId="10" borderId="7" xfId="0" applyFont="1" applyFill="1" applyBorder="1" applyAlignment="1" applyProtection="1">
      <alignment horizontal="center" vertical="center" wrapText="1"/>
      <protection locked="0"/>
    </xf>
    <xf numFmtId="0" fontId="32" fillId="9" borderId="29" xfId="0" applyFont="1" applyFill="1" applyBorder="1" applyAlignment="1">
      <alignment vertical="center" wrapText="1"/>
    </xf>
    <xf numFmtId="0" fontId="19" fillId="0" borderId="25" xfId="0" applyFont="1" applyBorder="1" applyAlignment="1">
      <alignment horizontal="center" vertical="center" wrapText="1"/>
    </xf>
    <xf numFmtId="0" fontId="4" fillId="10" borderId="12" xfId="0" applyFont="1" applyFill="1" applyBorder="1" applyAlignment="1" applyProtection="1">
      <alignment horizontal="left" vertical="center" wrapText="1"/>
      <protection locked="0"/>
    </xf>
    <xf numFmtId="0" fontId="4" fillId="10" borderId="4" xfId="0" applyFont="1" applyFill="1" applyBorder="1" applyAlignment="1" applyProtection="1">
      <alignment horizontal="left" vertical="center" wrapText="1"/>
      <protection locked="0"/>
    </xf>
    <xf numFmtId="0" fontId="4" fillId="10" borderId="7" xfId="0" applyFont="1" applyFill="1" applyBorder="1" applyAlignment="1" applyProtection="1">
      <alignment horizontal="left" vertical="center" wrapText="1"/>
      <protection locked="0"/>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88"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53" fillId="15" borderId="29" xfId="0" applyFont="1" applyFill="1" applyBorder="1" applyAlignment="1">
      <alignment vertical="center" wrapText="1"/>
    </xf>
    <xf numFmtId="0" fontId="0" fillId="0" borderId="137" xfId="0" applyBorder="1" applyAlignment="1">
      <alignment horizontal="center" vertical="center" wrapText="1"/>
    </xf>
    <xf numFmtId="0" fontId="0" fillId="0" borderId="138" xfId="0" applyBorder="1" applyAlignment="1">
      <alignment horizontal="center" vertical="center" wrapText="1"/>
    </xf>
    <xf numFmtId="0" fontId="0" fillId="0" borderId="139" xfId="0" applyBorder="1" applyAlignment="1">
      <alignment horizontal="center" vertical="center" wrapText="1"/>
    </xf>
    <xf numFmtId="0" fontId="10" fillId="0" borderId="18" xfId="0" applyFont="1" applyBorder="1" applyAlignment="1">
      <alignment horizontal="left" vertical="center" wrapText="1"/>
    </xf>
    <xf numFmtId="0" fontId="0" fillId="0" borderId="18" xfId="0" applyBorder="1" applyAlignment="1">
      <alignment horizontal="center" vertical="center" wrapText="1"/>
    </xf>
    <xf numFmtId="0" fontId="10"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10" borderId="4" xfId="0" applyFont="1" applyFill="1" applyBorder="1" applyAlignment="1" applyProtection="1">
      <alignment horizontal="center" vertical="center" wrapText="1"/>
      <protection locked="0"/>
    </xf>
    <xf numFmtId="9" fontId="25" fillId="0" borderId="56" xfId="0" applyNumberFormat="1" applyFont="1" applyBorder="1" applyAlignment="1">
      <alignment horizontal="center" vertical="center" textRotation="180" wrapText="1"/>
    </xf>
    <xf numFmtId="9" fontId="25" fillId="0" borderId="24" xfId="0" applyNumberFormat="1" applyFont="1" applyBorder="1" applyAlignment="1">
      <alignment horizontal="center" vertical="center" textRotation="180" wrapText="1"/>
    </xf>
    <xf numFmtId="9" fontId="25" fillId="0" borderId="51" xfId="0" applyNumberFormat="1" applyFont="1" applyBorder="1" applyAlignment="1">
      <alignment horizontal="center" vertical="center" textRotation="180" wrapText="1"/>
    </xf>
    <xf numFmtId="9" fontId="25" fillId="0" borderId="25" xfId="0" applyNumberFormat="1" applyFont="1" applyBorder="1" applyAlignment="1">
      <alignment horizontal="center" vertical="center" textRotation="180" wrapText="1"/>
    </xf>
    <xf numFmtId="0" fontId="0" fillId="9" borderId="46" xfId="0" applyFill="1" applyBorder="1" applyAlignment="1">
      <alignment horizontal="center" vertical="center" wrapText="1"/>
    </xf>
    <xf numFmtId="0" fontId="0" fillId="9" borderId="8" xfId="0" applyFill="1" applyBorder="1" applyAlignment="1">
      <alignment horizontal="center" vertical="center" wrapText="1"/>
    </xf>
    <xf numFmtId="0" fontId="9" fillId="0" borderId="30" xfId="0" applyFont="1" applyBorder="1" applyAlignment="1">
      <alignment horizontal="center" vertical="center" wrapText="1"/>
    </xf>
    <xf numFmtId="0" fontId="23" fillId="0" borderId="4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0" borderId="46" xfId="0" applyFont="1" applyBorder="1" applyAlignment="1">
      <alignment horizontal="center" vertical="center" wrapText="1"/>
    </xf>
    <xf numFmtId="0" fontId="1" fillId="0" borderId="8" xfId="0" applyFont="1" applyBorder="1" applyAlignment="1">
      <alignment horizontal="center" vertical="center" wrapText="1"/>
    </xf>
    <xf numFmtId="9" fontId="25" fillId="0" borderId="54" xfId="0" applyNumberFormat="1" applyFont="1" applyBorder="1" applyAlignment="1">
      <alignment horizontal="center" vertical="center" textRotation="180" wrapText="1"/>
    </xf>
    <xf numFmtId="9" fontId="25" fillId="0" borderId="55" xfId="0" applyNumberFormat="1" applyFont="1" applyBorder="1" applyAlignment="1">
      <alignment horizontal="center" vertical="center" textRotation="180" wrapText="1"/>
    </xf>
    <xf numFmtId="0" fontId="45" fillId="15" borderId="30" xfId="0" applyFont="1" applyFill="1" applyBorder="1" applyAlignment="1">
      <alignment horizontal="center" vertical="center" wrapText="1"/>
    </xf>
    <xf numFmtId="0" fontId="45" fillId="15" borderId="41"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9" fillId="10" borderId="11" xfId="0" applyFont="1" applyFill="1" applyBorder="1" applyAlignment="1">
      <alignment horizontal="center" vertical="center" wrapText="1"/>
    </xf>
    <xf numFmtId="0" fontId="46" fillId="15" borderId="46" xfId="0" applyFont="1" applyFill="1" applyBorder="1" applyAlignment="1">
      <alignment horizontal="center" vertical="center" wrapText="1"/>
    </xf>
    <xf numFmtId="0" fontId="46" fillId="15" borderId="8" xfId="0" applyFont="1" applyFill="1" applyBorder="1" applyAlignment="1">
      <alignment horizontal="center" vertical="center"/>
    </xf>
    <xf numFmtId="0" fontId="0" fillId="0" borderId="30" xfId="0" applyBorder="1" applyAlignment="1">
      <alignment horizontal="center" vertical="center" wrapText="1"/>
    </xf>
    <xf numFmtId="0" fontId="0" fillId="0" borderId="41" xfId="0"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wrapText="1"/>
    </xf>
    <xf numFmtId="0" fontId="0" fillId="0" borderId="142" xfId="0" applyBorder="1" applyAlignment="1">
      <alignment horizontal="center" vertical="center" wrapText="1"/>
    </xf>
    <xf numFmtId="0" fontId="0" fillId="0" borderId="72" xfId="0" applyBorder="1" applyAlignment="1">
      <alignment horizontal="center" vertical="center" wrapText="1"/>
    </xf>
    <xf numFmtId="0" fontId="0" fillId="0" borderId="143" xfId="0" applyBorder="1" applyAlignment="1">
      <alignment horizontal="center" vertical="center" wrapText="1"/>
    </xf>
    <xf numFmtId="0" fontId="0" fillId="0" borderId="80" xfId="0" applyBorder="1" applyAlignment="1">
      <alignment horizontal="center" vertical="center" wrapText="1"/>
    </xf>
    <xf numFmtId="0" fontId="35" fillId="0" borderId="140" xfId="0" applyFont="1" applyBorder="1" applyAlignment="1">
      <alignment horizontal="center" vertical="center" wrapText="1"/>
    </xf>
    <xf numFmtId="0" fontId="35" fillId="0" borderId="141" xfId="0" applyFont="1" applyBorder="1" applyAlignment="1">
      <alignment horizontal="center" vertical="center" wrapText="1"/>
    </xf>
    <xf numFmtId="0" fontId="35" fillId="0" borderId="142"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143" xfId="0" applyFont="1" applyBorder="1" applyAlignment="1">
      <alignment horizontal="center" vertical="center" wrapText="1"/>
    </xf>
    <xf numFmtId="0" fontId="35" fillId="0" borderId="80" xfId="0" applyFont="1" applyBorder="1" applyAlignment="1">
      <alignment horizontal="center" vertical="center" wrapText="1"/>
    </xf>
    <xf numFmtId="0" fontId="8" fillId="7" borderId="4" xfId="0" applyFont="1" applyFill="1" applyBorder="1" applyAlignment="1" applyProtection="1">
      <alignment vertical="center" wrapText="1"/>
      <protection locked="0"/>
    </xf>
    <xf numFmtId="0" fontId="8" fillId="7" borderId="6" xfId="0" applyFont="1" applyFill="1" applyBorder="1" applyAlignment="1" applyProtection="1">
      <alignment vertical="center" wrapText="1"/>
      <protection locked="0"/>
    </xf>
    <xf numFmtId="0" fontId="31" fillId="7" borderId="7" xfId="0" applyFont="1" applyFill="1" applyBorder="1" applyAlignment="1" applyProtection="1">
      <alignment vertical="center" wrapText="1"/>
      <protection locked="0"/>
    </xf>
    <xf numFmtId="0" fontId="31" fillId="7" borderId="57" xfId="0" applyFont="1" applyFill="1" applyBorder="1" applyAlignment="1" applyProtection="1">
      <alignment vertical="center" wrapText="1"/>
      <protection locked="0"/>
    </xf>
    <xf numFmtId="0" fontId="18" fillId="15" borderId="27" xfId="0" applyFont="1" applyFill="1" applyBorder="1" applyAlignment="1">
      <alignment horizontal="center" vertical="center" wrapText="1"/>
    </xf>
    <xf numFmtId="0" fontId="18" fillId="15" borderId="45" xfId="0" applyFont="1" applyFill="1" applyBorder="1" applyAlignment="1">
      <alignment horizontal="center" vertical="center" wrapText="1"/>
    </xf>
    <xf numFmtId="0" fontId="18" fillId="15" borderId="5" xfId="0" applyFont="1" applyFill="1" applyBorder="1" applyAlignment="1">
      <alignment horizontal="center" vertical="center" wrapText="1"/>
    </xf>
    <xf numFmtId="0" fontId="0" fillId="0" borderId="31" xfId="0" applyBorder="1" applyAlignment="1">
      <alignment horizontal="center" vertical="center" wrapText="1"/>
    </xf>
    <xf numFmtId="0" fontId="13" fillId="15" borderId="30" xfId="0" applyFont="1" applyFill="1" applyBorder="1" applyAlignment="1">
      <alignment horizontal="center" vertical="center" wrapText="1"/>
    </xf>
    <xf numFmtId="0" fontId="13" fillId="15" borderId="41" xfId="0" applyFont="1" applyFill="1" applyBorder="1" applyAlignment="1">
      <alignment horizontal="center" vertical="center" wrapText="1"/>
    </xf>
    <xf numFmtId="0" fontId="50" fillId="9" borderId="30" xfId="0" applyFont="1" applyFill="1" applyBorder="1" applyAlignment="1">
      <alignment horizontal="center" vertical="center" wrapText="1"/>
    </xf>
    <xf numFmtId="0" fontId="50" fillId="9" borderId="41" xfId="0" applyFont="1" applyFill="1" applyBorder="1" applyAlignment="1">
      <alignment horizontal="center" vertical="center" wrapText="1"/>
    </xf>
    <xf numFmtId="0" fontId="49" fillId="9" borderId="30" xfId="0" applyFont="1" applyFill="1" applyBorder="1" applyAlignment="1">
      <alignment horizontal="center" vertical="center" wrapText="1"/>
    </xf>
    <xf numFmtId="0" fontId="49" fillId="9" borderId="41" xfId="0" applyFont="1" applyFill="1" applyBorder="1" applyAlignment="1">
      <alignment horizontal="center" vertical="center" wrapText="1"/>
    </xf>
    <xf numFmtId="0" fontId="50" fillId="9" borderId="1" xfId="0" applyFont="1" applyFill="1" applyBorder="1" applyAlignment="1">
      <alignment horizontal="center" vertical="center" wrapText="1"/>
    </xf>
    <xf numFmtId="0" fontId="50" fillId="9" borderId="2" xfId="0" applyFont="1" applyFill="1" applyBorder="1" applyAlignment="1">
      <alignment horizontal="center" vertical="center" wrapText="1"/>
    </xf>
    <xf numFmtId="0" fontId="50" fillId="9" borderId="3" xfId="0" applyFont="1" applyFill="1" applyBorder="1" applyAlignment="1">
      <alignment horizontal="center" vertical="center" wrapText="1"/>
    </xf>
    <xf numFmtId="9" fontId="36" fillId="0" borderId="31" xfId="1" applyFont="1" applyFill="1" applyBorder="1" applyAlignment="1" applyProtection="1">
      <alignment horizontal="center" vertical="center" wrapText="1"/>
    </xf>
    <xf numFmtId="9" fontId="36" fillId="0" borderId="41" xfId="1" applyFont="1" applyFill="1" applyBorder="1" applyAlignment="1" applyProtection="1">
      <alignment horizontal="center" vertical="center" wrapText="1"/>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29" fillId="10" borderId="18" xfId="0" applyFont="1" applyFill="1" applyBorder="1" applyAlignment="1">
      <alignment horizontal="center" vertical="center" wrapText="1"/>
    </xf>
    <xf numFmtId="0" fontId="42" fillId="6" borderId="53" xfId="0" applyFont="1" applyFill="1" applyBorder="1" applyAlignment="1">
      <alignment horizontal="center" vertical="center"/>
    </xf>
    <xf numFmtId="0" fontId="42" fillId="6" borderId="11" xfId="0" applyFont="1" applyFill="1" applyBorder="1" applyAlignment="1">
      <alignment horizontal="center" vertical="center"/>
    </xf>
    <xf numFmtId="0" fontId="53" fillId="15" borderId="49" xfId="0" applyFont="1" applyFill="1" applyBorder="1" applyAlignment="1">
      <alignment horizontal="left" vertical="center" wrapText="1"/>
    </xf>
    <xf numFmtId="0" fontId="8" fillId="7" borderId="12" xfId="0" applyFont="1" applyFill="1" applyBorder="1" applyAlignment="1">
      <alignment vertical="center" wrapText="1"/>
    </xf>
    <xf numFmtId="0" fontId="8" fillId="7" borderId="48" xfId="0" applyFont="1" applyFill="1" applyBorder="1" applyAlignment="1">
      <alignment vertical="center" wrapText="1"/>
    </xf>
    <xf numFmtId="0" fontId="5" fillId="0" borderId="53" xfId="0" applyFont="1" applyBorder="1" applyAlignment="1">
      <alignment horizontal="center" vertical="center" wrapText="1"/>
    </xf>
    <xf numFmtId="0" fontId="5" fillId="0" borderId="11" xfId="0" applyFont="1" applyBorder="1" applyAlignment="1">
      <alignment horizontal="center" vertical="center" wrapText="1"/>
    </xf>
    <xf numFmtId="0" fontId="40" fillId="0" borderId="53" xfId="0" applyFont="1" applyBorder="1" applyAlignment="1">
      <alignment horizontal="center" vertical="center" textRotation="180" wrapText="1"/>
    </xf>
    <xf numFmtId="0" fontId="40" fillId="0" borderId="17" xfId="0" applyFont="1" applyBorder="1" applyAlignment="1">
      <alignment horizontal="center" vertical="center" textRotation="180" wrapText="1"/>
    </xf>
    <xf numFmtId="0" fontId="40" fillId="0" borderId="11" xfId="0" applyFont="1" applyBorder="1" applyAlignment="1">
      <alignment horizontal="center" vertical="center" textRotation="180" wrapText="1"/>
    </xf>
    <xf numFmtId="0" fontId="48" fillId="9" borderId="12" xfId="0" applyFont="1" applyFill="1" applyBorder="1" applyAlignment="1">
      <alignment horizontal="left" vertical="center" wrapText="1"/>
    </xf>
    <xf numFmtId="0" fontId="48" fillId="9" borderId="26" xfId="0" applyFont="1" applyFill="1" applyBorder="1" applyAlignment="1">
      <alignment horizontal="left" vertical="center" wrapText="1"/>
    </xf>
    <xf numFmtId="0" fontId="48" fillId="9" borderId="4" xfId="0" applyFont="1" applyFill="1" applyBorder="1" applyAlignment="1">
      <alignment horizontal="left" vertical="center" wrapText="1"/>
    </xf>
    <xf numFmtId="0" fontId="48" fillId="9" borderId="0" xfId="0" applyFont="1" applyFill="1" applyAlignment="1">
      <alignment horizontal="left" vertical="center" wrapText="1"/>
    </xf>
    <xf numFmtId="0" fontId="41" fillId="0" borderId="53" xfId="0" applyFont="1" applyBorder="1" applyAlignment="1">
      <alignment horizontal="center" vertical="center" textRotation="180" wrapText="1"/>
    </xf>
    <xf numFmtId="0" fontId="41" fillId="0" borderId="17" xfId="0" applyFont="1" applyBorder="1" applyAlignment="1">
      <alignment horizontal="center" vertical="center" textRotation="180" wrapText="1"/>
    </xf>
    <xf numFmtId="0" fontId="41" fillId="0" borderId="11" xfId="0" applyFont="1" applyBorder="1" applyAlignment="1">
      <alignment horizontal="center" vertical="center" textRotation="180" wrapText="1"/>
    </xf>
    <xf numFmtId="0" fontId="53" fillId="15" borderId="12" xfId="0" applyFont="1" applyFill="1" applyBorder="1" applyAlignment="1">
      <alignment horizontal="left" vertical="center" wrapText="1"/>
    </xf>
    <xf numFmtId="0" fontId="53" fillId="15" borderId="26" xfId="0" applyFont="1" applyFill="1" applyBorder="1" applyAlignment="1">
      <alignment horizontal="left" vertical="center" wrapText="1"/>
    </xf>
    <xf numFmtId="0" fontId="53" fillId="15" borderId="4" xfId="0" applyFont="1" applyFill="1" applyBorder="1" applyAlignment="1">
      <alignment horizontal="left" vertical="center" wrapText="1"/>
    </xf>
    <xf numFmtId="0" fontId="53" fillId="15" borderId="0" xfId="0" applyFont="1" applyFill="1" applyAlignment="1">
      <alignment horizontal="left" vertical="center" wrapText="1"/>
    </xf>
    <xf numFmtId="0" fontId="5" fillId="0" borderId="18" xfId="0" applyFont="1" applyBorder="1" applyAlignment="1">
      <alignment horizontal="center" vertical="center" wrapText="1"/>
    </xf>
    <xf numFmtId="0" fontId="29" fillId="0" borderId="18"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53" xfId="0" applyFont="1" applyBorder="1" applyAlignment="1">
      <alignment vertical="center" wrapText="1"/>
    </xf>
    <xf numFmtId="0" fontId="10" fillId="0" borderId="17" xfId="0" applyFont="1" applyBorder="1" applyAlignment="1">
      <alignment vertical="center" wrapText="1"/>
    </xf>
    <xf numFmtId="0" fontId="10" fillId="0" borderId="11" xfId="0" applyFont="1" applyBorder="1" applyAlignment="1">
      <alignment vertical="center" wrapText="1"/>
    </xf>
    <xf numFmtId="0" fontId="53" fillId="11" borderId="127" xfId="0" applyFont="1" applyFill="1" applyBorder="1" applyAlignment="1">
      <alignment horizontal="center" vertical="center" wrapText="1"/>
    </xf>
    <xf numFmtId="0" fontId="8" fillId="7" borderId="12" xfId="0" applyFont="1" applyFill="1" applyBorder="1" applyAlignment="1">
      <alignment horizontal="left" vertical="center" wrapText="1"/>
    </xf>
    <xf numFmtId="0" fontId="8" fillId="7" borderId="26" xfId="0" applyFont="1" applyFill="1" applyBorder="1" applyAlignment="1">
      <alignment horizontal="left" vertical="center" wrapText="1"/>
    </xf>
    <xf numFmtId="14" fontId="8" fillId="7" borderId="26" xfId="0" applyNumberFormat="1" applyFont="1" applyFill="1" applyBorder="1" applyAlignment="1" applyProtection="1">
      <alignment horizontal="center" vertical="center" wrapText="1"/>
      <protection locked="0"/>
    </xf>
    <xf numFmtId="0" fontId="8" fillId="7" borderId="4" xfId="0" applyFont="1" applyFill="1" applyBorder="1" applyAlignment="1">
      <alignment horizontal="left" vertical="center" wrapText="1"/>
    </xf>
    <xf numFmtId="0" fontId="8" fillId="7" borderId="0" xfId="0" applyFont="1" applyFill="1" applyAlignment="1">
      <alignment horizontal="left" vertical="center" wrapText="1"/>
    </xf>
    <xf numFmtId="0" fontId="54" fillId="15" borderId="58" xfId="0" applyFont="1" applyFill="1" applyBorder="1" applyAlignment="1">
      <alignment horizontal="center" vertical="center" wrapText="1"/>
    </xf>
    <xf numFmtId="0" fontId="54" fillId="15" borderId="35" xfId="0" applyFont="1" applyFill="1" applyBorder="1" applyAlignment="1">
      <alignment horizontal="center" vertical="center" wrapText="1"/>
    </xf>
    <xf numFmtId="0" fontId="54" fillId="15" borderId="59" xfId="0" applyFont="1" applyFill="1" applyBorder="1" applyAlignment="1">
      <alignment horizontal="center" vertical="center" wrapText="1"/>
    </xf>
    <xf numFmtId="0" fontId="54" fillId="15" borderId="39" xfId="0" applyFont="1" applyFill="1" applyBorder="1" applyAlignment="1">
      <alignment horizontal="center" vertical="center" wrapText="1"/>
    </xf>
    <xf numFmtId="0" fontId="54" fillId="15" borderId="60" xfId="0" applyFont="1" applyFill="1" applyBorder="1" applyAlignment="1">
      <alignment horizontal="center" vertical="center" wrapText="1"/>
    </xf>
    <xf numFmtId="0" fontId="54" fillId="15" borderId="37" xfId="0" applyFont="1" applyFill="1" applyBorder="1" applyAlignment="1">
      <alignment horizontal="center" vertical="center" wrapText="1"/>
    </xf>
    <xf numFmtId="0" fontId="54" fillId="7" borderId="0" xfId="0" applyFont="1" applyFill="1" applyAlignment="1">
      <alignment horizontal="center" vertical="center" wrapText="1"/>
    </xf>
    <xf numFmtId="0" fontId="54" fillId="7" borderId="0" xfId="0" applyFont="1" applyFill="1" applyAlignment="1">
      <alignment horizontal="left" vertical="center" wrapText="1"/>
    </xf>
    <xf numFmtId="0" fontId="56" fillId="7" borderId="103" xfId="0" applyFont="1" applyFill="1" applyBorder="1" applyAlignment="1" applyProtection="1">
      <alignment horizontal="center" vertical="center" wrapText="1"/>
      <protection locked="0"/>
    </xf>
    <xf numFmtId="0" fontId="56" fillId="7" borderId="104" xfId="0" applyFont="1" applyFill="1" applyBorder="1" applyAlignment="1" applyProtection="1">
      <alignment horizontal="center" vertical="center" wrapText="1"/>
      <protection locked="0"/>
    </xf>
    <xf numFmtId="0" fontId="56" fillId="7" borderId="105" xfId="0" applyFont="1" applyFill="1" applyBorder="1" applyAlignment="1" applyProtection="1">
      <alignment horizontal="center" vertical="center" wrapText="1"/>
      <protection locked="0"/>
    </xf>
    <xf numFmtId="0" fontId="56" fillId="7" borderId="101" xfId="0" applyFont="1" applyFill="1" applyBorder="1" applyAlignment="1" applyProtection="1">
      <alignment horizontal="center" vertical="center" wrapText="1"/>
      <protection locked="0"/>
    </xf>
    <xf numFmtId="0" fontId="56" fillId="7" borderId="0" xfId="0" applyFont="1" applyFill="1" applyAlignment="1" applyProtection="1">
      <alignment horizontal="center" vertical="center" wrapText="1"/>
      <protection locked="0"/>
    </xf>
    <xf numFmtId="0" fontId="56" fillId="7" borderId="106" xfId="0" applyFont="1" applyFill="1" applyBorder="1" applyAlignment="1" applyProtection="1">
      <alignment horizontal="center" vertical="center" wrapText="1"/>
      <protection locked="0"/>
    </xf>
    <xf numFmtId="0" fontId="56" fillId="7" borderId="107" xfId="0" applyFont="1" applyFill="1" applyBorder="1" applyAlignment="1" applyProtection="1">
      <alignment horizontal="center" vertical="center" wrapText="1"/>
      <protection locked="0"/>
    </xf>
    <xf numFmtId="0" fontId="56" fillId="7" borderId="108" xfId="0" applyFont="1" applyFill="1" applyBorder="1" applyAlignment="1" applyProtection="1">
      <alignment horizontal="center" vertical="center" wrapText="1"/>
      <protection locked="0"/>
    </xf>
    <xf numFmtId="0" fontId="56" fillId="7" borderId="109" xfId="0" applyFont="1" applyFill="1" applyBorder="1" applyAlignment="1" applyProtection="1">
      <alignment horizontal="center" vertical="center" wrapText="1"/>
      <protection locked="0"/>
    </xf>
    <xf numFmtId="0" fontId="56" fillId="15" borderId="32" xfId="0" applyFont="1" applyFill="1" applyBorder="1" applyAlignment="1">
      <alignment horizontal="left" vertical="center" wrapText="1"/>
    </xf>
    <xf numFmtId="0" fontId="56" fillId="15" borderId="33" xfId="0" applyFont="1" applyFill="1" applyBorder="1" applyAlignment="1">
      <alignment horizontal="left" vertical="center" wrapText="1"/>
    </xf>
    <xf numFmtId="0" fontId="56" fillId="15" borderId="34" xfId="0" applyFont="1" applyFill="1" applyBorder="1" applyAlignment="1">
      <alignment horizontal="left" vertical="center" wrapText="1"/>
    </xf>
    <xf numFmtId="0" fontId="18" fillId="15" borderId="103" xfId="0" applyFont="1" applyFill="1" applyBorder="1" applyAlignment="1">
      <alignment horizontal="left" vertical="center" wrapText="1"/>
    </xf>
    <xf numFmtId="0" fontId="18" fillId="15" borderId="104" xfId="0" applyFont="1" applyFill="1" applyBorder="1" applyAlignment="1">
      <alignment horizontal="left" vertical="center" wrapText="1"/>
    </xf>
    <xf numFmtId="0" fontId="18" fillId="15" borderId="105" xfId="0" applyFont="1" applyFill="1" applyBorder="1" applyAlignment="1">
      <alignment horizontal="left" vertical="center" wrapText="1"/>
    </xf>
    <xf numFmtId="0" fontId="18" fillId="15" borderId="107" xfId="0" applyFont="1" applyFill="1" applyBorder="1" applyAlignment="1">
      <alignment horizontal="left" vertical="center" wrapText="1"/>
    </xf>
    <xf numFmtId="0" fontId="18" fillId="15" borderId="108" xfId="0" applyFont="1" applyFill="1" applyBorder="1" applyAlignment="1">
      <alignment horizontal="left" vertical="center" wrapText="1"/>
    </xf>
    <xf numFmtId="0" fontId="18" fillId="15" borderId="109" xfId="0" applyFont="1" applyFill="1" applyBorder="1" applyAlignment="1">
      <alignment horizontal="left" vertical="center" wrapText="1"/>
    </xf>
    <xf numFmtId="0" fontId="70" fillId="0" borderId="103" xfId="4" applyFont="1" applyBorder="1" applyAlignment="1">
      <alignment horizontal="center" vertical="center" wrapText="1"/>
    </xf>
    <xf numFmtId="0" fontId="70" fillId="0" borderId="104" xfId="4" applyFont="1" applyBorder="1" applyAlignment="1">
      <alignment horizontal="center" vertical="center" wrapText="1"/>
    </xf>
    <xf numFmtId="0" fontId="70" fillId="0" borderId="105" xfId="4" applyFont="1" applyBorder="1" applyAlignment="1">
      <alignment horizontal="center" vertical="center" wrapText="1"/>
    </xf>
    <xf numFmtId="0" fontId="44" fillId="0" borderId="0" xfId="4" applyFont="1" applyBorder="1" applyAlignment="1">
      <alignment horizontal="left" vertical="center"/>
    </xf>
    <xf numFmtId="0" fontId="57" fillId="0" borderId="0" xfId="4" applyBorder="1"/>
    <xf numFmtId="0" fontId="57" fillId="0" borderId="106" xfId="4" applyBorder="1"/>
    <xf numFmtId="0" fontId="37" fillId="7" borderId="0" xfId="4" applyFont="1" applyFill="1" applyBorder="1" applyAlignment="1">
      <alignment horizontal="center" vertical="center" wrapText="1"/>
    </xf>
    <xf numFmtId="0" fontId="37" fillId="7" borderId="0" xfId="4" applyFont="1" applyFill="1" applyBorder="1" applyAlignment="1">
      <alignment horizontal="center" vertical="center"/>
    </xf>
    <xf numFmtId="0" fontId="57" fillId="7" borderId="0" xfId="4" applyFill="1" applyBorder="1" applyAlignment="1">
      <alignment vertical="center"/>
    </xf>
    <xf numFmtId="10" fontId="65" fillId="7" borderId="147" xfId="4" applyNumberFormat="1" applyFont="1" applyFill="1" applyBorder="1" applyAlignment="1">
      <alignment horizontal="center" vertical="center"/>
    </xf>
    <xf numFmtId="0" fontId="11" fillId="7" borderId="0" xfId="4" applyFont="1" applyFill="1" applyBorder="1" applyAlignment="1">
      <alignment vertical="center"/>
    </xf>
    <xf numFmtId="0" fontId="57" fillId="7" borderId="147" xfId="4" applyFill="1" applyBorder="1" applyAlignment="1">
      <alignment horizontal="center" vertical="center"/>
    </xf>
    <xf numFmtId="0" fontId="57" fillId="7" borderId="0" xfId="4" applyFill="1" applyBorder="1" applyAlignment="1">
      <alignment horizontal="center" vertical="center"/>
    </xf>
    <xf numFmtId="0" fontId="57" fillId="0" borderId="0" xfId="4" applyFill="1"/>
  </cellXfs>
  <cellStyles count="7">
    <cellStyle name="Hipervínculo" xfId="5" builtinId="8"/>
    <cellStyle name="Normal" xfId="0" builtinId="0"/>
    <cellStyle name="Normal 2" xfId="4" xr:uid="{73895673-75D1-4FC9-AE33-776315E110DD}"/>
    <cellStyle name="Porcentaje" xfId="1" builtinId="5"/>
    <cellStyle name="Porcentaje 2" xfId="6" xr:uid="{F57BE50C-FD81-40BB-9152-DB13ED1AF240}"/>
    <cellStyle name="パーセント 2" xfId="3" xr:uid="{00000000-0005-0000-0000-000002000000}"/>
    <cellStyle name="標準 2" xfId="2" xr:uid="{00000000-0005-0000-0000-000003000000}"/>
  </cellStyles>
  <dxfs count="286">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b/>
        <i val="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000099"/>
      <color rgb="FF0066FF"/>
      <color rgb="FF0033CC"/>
      <color rgb="FF0000FF"/>
      <color rgb="FFFFFF99"/>
      <color rgb="FFFFFFCC"/>
      <color rgb="FFFF00FF"/>
      <color rgb="FF00FF00"/>
      <color rgb="FFFF99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7044291837949479"/>
          <c:y val="0.25127159205496474"/>
          <c:w val="0.38688927628474373"/>
          <c:h val="0.67107359122049715"/>
        </c:manualLayout>
      </c:layout>
      <c:radarChart>
        <c:radarStyle val="marker"/>
        <c:varyColors val="0"/>
        <c:ser>
          <c:idx val="0"/>
          <c:order val="0"/>
          <c:tx>
            <c:strRef>
              <c:f>Chart!$D$7</c:f>
              <c:strCache>
                <c:ptCount val="1"/>
                <c:pt idx="0">
                  <c:v>Self-Assessment</c:v>
                </c:pt>
              </c:strCache>
            </c:strRef>
          </c:tx>
          <c:spPr>
            <a:ln w="38100">
              <a:solidFill>
                <a:srgbClr val="0000FF"/>
              </a:solidFill>
              <a:prstDash val="sysDash"/>
            </a:ln>
          </c:spPr>
          <c:marker>
            <c:symbol val="none"/>
          </c:marker>
          <c:cat>
            <c:strRef>
              <c:f>Chart!$E$6:$V$6</c:f>
              <c:strCache>
                <c:ptCount val="18"/>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strCache>
            </c:strRef>
          </c:cat>
          <c:val>
            <c:numRef>
              <c:f>Chart!$E$7:$V$7</c:f>
              <c:numCache>
                <c:formatCode>0_ </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formatCode="General">
                  <c:v>0</c:v>
                </c:pt>
                <c:pt idx="16" formatCode="General">
                  <c:v>0</c:v>
                </c:pt>
                <c:pt idx="17" formatCode="General">
                  <c:v>0</c:v>
                </c:pt>
              </c:numCache>
            </c:numRef>
          </c:val>
          <c:extLst>
            <c:ext xmlns:c16="http://schemas.microsoft.com/office/drawing/2014/chart" uri="{C3380CC4-5D6E-409C-BE32-E72D297353CC}">
              <c16:uniqueId val="{00000000-C957-44F3-B0F3-64CAE75016A4}"/>
            </c:ext>
          </c:extLst>
        </c:ser>
        <c:ser>
          <c:idx val="1"/>
          <c:order val="1"/>
          <c:tx>
            <c:strRef>
              <c:f>Chart!$D$8</c:f>
              <c:strCache>
                <c:ptCount val="1"/>
                <c:pt idx="0">
                  <c:v>Hi Lex Assessment</c:v>
                </c:pt>
              </c:strCache>
            </c:strRef>
          </c:tx>
          <c:spPr>
            <a:ln w="38100">
              <a:solidFill>
                <a:srgbClr val="FF0000"/>
              </a:solidFill>
            </a:ln>
          </c:spPr>
          <c:marker>
            <c:symbol val="none"/>
          </c:marker>
          <c:cat>
            <c:strRef>
              <c:f>Chart!$E$6:$V$6</c:f>
              <c:strCache>
                <c:ptCount val="18"/>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strCache>
            </c:strRef>
          </c:cat>
          <c:val>
            <c:numRef>
              <c:f>Chart!$E$8:$V$8</c:f>
              <c:numCache>
                <c:formatCode>0_ </c:formatCode>
                <c:ptCount val="18"/>
              </c:numCache>
            </c:numRef>
          </c:val>
          <c:extLst>
            <c:ext xmlns:c16="http://schemas.microsoft.com/office/drawing/2014/chart" uri="{C3380CC4-5D6E-409C-BE32-E72D297353CC}">
              <c16:uniqueId val="{00000001-C957-44F3-B0F3-64CAE75016A4}"/>
            </c:ext>
          </c:extLst>
        </c:ser>
        <c:ser>
          <c:idx val="2"/>
          <c:order val="2"/>
          <c:tx>
            <c:strRef>
              <c:f>Chart!$D$9</c:f>
              <c:strCache>
                <c:ptCount val="1"/>
                <c:pt idx="0">
                  <c:v>Target</c:v>
                </c:pt>
              </c:strCache>
            </c:strRef>
          </c:tx>
          <c:spPr>
            <a:ln w="38100">
              <a:solidFill>
                <a:srgbClr val="00B050"/>
              </a:solidFill>
              <a:prstDash val="sysDot"/>
            </a:ln>
          </c:spPr>
          <c:marker>
            <c:symbol val="none"/>
          </c:marker>
          <c:cat>
            <c:strRef>
              <c:f>Chart!$E$6:$V$6</c:f>
              <c:strCache>
                <c:ptCount val="18"/>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strCache>
            </c:strRef>
          </c:cat>
          <c:val>
            <c:numRef>
              <c:f>Chart!$E$9:$V$9</c:f>
              <c:numCache>
                <c:formatCode>0_ </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formatCode="General">
                  <c:v>100</c:v>
                </c:pt>
                <c:pt idx="16" formatCode="General">
                  <c:v>100</c:v>
                </c:pt>
                <c:pt idx="17" formatCode="General">
                  <c:v>100</c:v>
                </c:pt>
              </c:numCache>
            </c:numRef>
          </c:val>
          <c:extLst>
            <c:ext xmlns:c16="http://schemas.microsoft.com/office/drawing/2014/chart" uri="{C3380CC4-5D6E-409C-BE32-E72D297353CC}">
              <c16:uniqueId val="{00000002-C957-44F3-B0F3-64CAE75016A4}"/>
            </c:ext>
          </c:extLst>
        </c:ser>
        <c:dLbls>
          <c:showLegendKey val="0"/>
          <c:showVal val="0"/>
          <c:showCatName val="0"/>
          <c:showSerName val="0"/>
          <c:showPercent val="0"/>
          <c:showBubbleSize val="0"/>
        </c:dLbls>
        <c:axId val="152635264"/>
        <c:axId val="152636800"/>
      </c:radarChart>
      <c:catAx>
        <c:axId val="152635264"/>
        <c:scaling>
          <c:orientation val="minMax"/>
        </c:scaling>
        <c:delete val="0"/>
        <c:axPos val="b"/>
        <c:majorGridlines/>
        <c:numFmt formatCode="General" sourceLinked="0"/>
        <c:majorTickMark val="out"/>
        <c:minorTickMark val="none"/>
        <c:tickLblPos val="nextTo"/>
        <c:txPr>
          <a:bodyPr/>
          <a:lstStyle/>
          <a:p>
            <a:pPr>
              <a:defRPr lang="ja-JP">
                <a:latin typeface="Arial" panose="020B0604020202020204" pitchFamily="34" charset="0"/>
                <a:cs typeface="Arial" panose="020B0604020202020204" pitchFamily="34" charset="0"/>
              </a:defRPr>
            </a:pPr>
            <a:endParaRPr lang="es-MX"/>
          </a:p>
        </c:txPr>
        <c:crossAx val="152636800"/>
        <c:crosses val="autoZero"/>
        <c:auto val="1"/>
        <c:lblAlgn val="ctr"/>
        <c:lblOffset val="100"/>
        <c:noMultiLvlLbl val="0"/>
      </c:catAx>
      <c:valAx>
        <c:axId val="152636800"/>
        <c:scaling>
          <c:orientation val="minMax"/>
          <c:max val="100"/>
          <c:min val="0"/>
        </c:scaling>
        <c:delete val="0"/>
        <c:axPos val="l"/>
        <c:majorGridlines/>
        <c:numFmt formatCode="0_ " sourceLinked="1"/>
        <c:majorTickMark val="cross"/>
        <c:minorTickMark val="none"/>
        <c:tickLblPos val="nextTo"/>
        <c:txPr>
          <a:bodyPr/>
          <a:lstStyle/>
          <a:p>
            <a:pPr>
              <a:defRPr lang="ja-JP"/>
            </a:pPr>
            <a:endParaRPr lang="es-MX"/>
          </a:p>
        </c:txPr>
        <c:crossAx val="152635264"/>
        <c:crosses val="autoZero"/>
        <c:crossBetween val="between"/>
        <c:majorUnit val="20"/>
      </c:valAx>
    </c:plotArea>
    <c:legend>
      <c:legendPos val="r"/>
      <c:layout>
        <c:manualLayout>
          <c:xMode val="edge"/>
          <c:yMode val="edge"/>
          <c:x val="0.77891409692509883"/>
          <c:y val="1.9137573796587596E-2"/>
          <c:w val="0.20890934295313543"/>
          <c:h val="0.19787047380323133"/>
        </c:manualLayout>
      </c:layout>
      <c:overlay val="0"/>
      <c:txPr>
        <a:bodyPr/>
        <a:lstStyle/>
        <a:p>
          <a:pPr>
            <a:defRPr lang="ja-JP" sz="900"/>
          </a:pPr>
          <a:endParaRPr lang="es-MX"/>
        </a:p>
      </c:txPr>
    </c:legend>
    <c:plotVisOnly val="1"/>
    <c:dispBlanksAs val="gap"/>
    <c:showDLblsOverMax val="0"/>
  </c:chart>
  <c:spPr>
    <a:ln>
      <a:noFill/>
    </a:ln>
  </c:spPr>
  <c:txPr>
    <a:bodyPr/>
    <a:lstStyle/>
    <a:p>
      <a:pPr>
        <a:defRPr sz="750">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081205774459953E-2"/>
          <c:y val="0.15929168979109509"/>
          <c:w val="0.45460357966724113"/>
          <c:h val="0.77616890498735802"/>
        </c:manualLayout>
      </c:layout>
      <c:radarChart>
        <c:radarStyle val="marker"/>
        <c:varyColors val="0"/>
        <c:ser>
          <c:idx val="0"/>
          <c:order val="0"/>
          <c:tx>
            <c:strRef>
              <c:f>Chart!$D$7</c:f>
              <c:strCache>
                <c:ptCount val="1"/>
                <c:pt idx="0">
                  <c:v>Self-Assessment</c:v>
                </c:pt>
              </c:strCache>
            </c:strRef>
          </c:tx>
          <c:spPr>
            <a:ln w="38100">
              <a:solidFill>
                <a:srgbClr val="0000FF"/>
              </a:solidFill>
              <a:prstDash val="sysDash"/>
            </a:ln>
          </c:spPr>
          <c:marker>
            <c:symbol val="none"/>
          </c:marker>
          <c:cat>
            <c:strRef>
              <c:f>Chart!$E$6:$V$6</c:f>
              <c:strCache>
                <c:ptCount val="18"/>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strCache>
            </c:strRef>
          </c:cat>
          <c:val>
            <c:numRef>
              <c:f>Chart!$E$7:$V$7</c:f>
              <c:numCache>
                <c:formatCode>0_ </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formatCode="General">
                  <c:v>0</c:v>
                </c:pt>
                <c:pt idx="16" formatCode="General">
                  <c:v>0</c:v>
                </c:pt>
                <c:pt idx="17" formatCode="General">
                  <c:v>0</c:v>
                </c:pt>
              </c:numCache>
            </c:numRef>
          </c:val>
          <c:extLst>
            <c:ext xmlns:c16="http://schemas.microsoft.com/office/drawing/2014/chart" uri="{C3380CC4-5D6E-409C-BE32-E72D297353CC}">
              <c16:uniqueId val="{00000000-1F58-4207-A2CA-B76148D28F56}"/>
            </c:ext>
          </c:extLst>
        </c:ser>
        <c:ser>
          <c:idx val="1"/>
          <c:order val="1"/>
          <c:tx>
            <c:strRef>
              <c:f>Chart!$D$8</c:f>
              <c:strCache>
                <c:ptCount val="1"/>
                <c:pt idx="0">
                  <c:v>Hi Lex Assessment</c:v>
                </c:pt>
              </c:strCache>
            </c:strRef>
          </c:tx>
          <c:spPr>
            <a:ln w="38100">
              <a:solidFill>
                <a:srgbClr val="FF0000"/>
              </a:solidFill>
            </a:ln>
          </c:spPr>
          <c:marker>
            <c:symbol val="none"/>
          </c:marker>
          <c:cat>
            <c:strRef>
              <c:f>Chart!$E$6:$V$6</c:f>
              <c:strCache>
                <c:ptCount val="18"/>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strCache>
            </c:strRef>
          </c:cat>
          <c:val>
            <c:numRef>
              <c:f>Chart!$E$8:$V$8</c:f>
              <c:numCache>
                <c:formatCode>0_ </c:formatCode>
                <c:ptCount val="18"/>
              </c:numCache>
            </c:numRef>
          </c:val>
          <c:extLst>
            <c:ext xmlns:c16="http://schemas.microsoft.com/office/drawing/2014/chart" uri="{C3380CC4-5D6E-409C-BE32-E72D297353CC}">
              <c16:uniqueId val="{00000001-1F58-4207-A2CA-B76148D28F56}"/>
            </c:ext>
          </c:extLst>
        </c:ser>
        <c:ser>
          <c:idx val="2"/>
          <c:order val="2"/>
          <c:tx>
            <c:strRef>
              <c:f>Chart!$D$9</c:f>
              <c:strCache>
                <c:ptCount val="1"/>
                <c:pt idx="0">
                  <c:v>Target</c:v>
                </c:pt>
              </c:strCache>
            </c:strRef>
          </c:tx>
          <c:spPr>
            <a:ln w="38100">
              <a:solidFill>
                <a:srgbClr val="00B050"/>
              </a:solidFill>
              <a:prstDash val="sysDot"/>
            </a:ln>
          </c:spPr>
          <c:marker>
            <c:symbol val="none"/>
          </c:marker>
          <c:cat>
            <c:strRef>
              <c:f>Chart!$E$6:$V$6</c:f>
              <c:strCache>
                <c:ptCount val="18"/>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strCache>
            </c:strRef>
          </c:cat>
          <c:val>
            <c:numRef>
              <c:f>Chart!$E$9:$V$9</c:f>
              <c:numCache>
                <c:formatCode>0_ </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formatCode="General">
                  <c:v>100</c:v>
                </c:pt>
                <c:pt idx="16" formatCode="General">
                  <c:v>100</c:v>
                </c:pt>
                <c:pt idx="17" formatCode="General">
                  <c:v>100</c:v>
                </c:pt>
              </c:numCache>
            </c:numRef>
          </c:val>
          <c:extLst>
            <c:ext xmlns:c16="http://schemas.microsoft.com/office/drawing/2014/chart" uri="{C3380CC4-5D6E-409C-BE32-E72D297353CC}">
              <c16:uniqueId val="{00000002-1F58-4207-A2CA-B76148D28F56}"/>
            </c:ext>
          </c:extLst>
        </c:ser>
        <c:dLbls>
          <c:showLegendKey val="0"/>
          <c:showVal val="0"/>
          <c:showCatName val="0"/>
          <c:showSerName val="0"/>
          <c:showPercent val="0"/>
          <c:showBubbleSize val="0"/>
        </c:dLbls>
        <c:axId val="152912256"/>
        <c:axId val="152913792"/>
      </c:radarChart>
      <c:catAx>
        <c:axId val="152912256"/>
        <c:scaling>
          <c:orientation val="minMax"/>
        </c:scaling>
        <c:delete val="0"/>
        <c:axPos val="b"/>
        <c:majorGridlines/>
        <c:numFmt formatCode="General" sourceLinked="0"/>
        <c:majorTickMark val="out"/>
        <c:minorTickMark val="none"/>
        <c:tickLblPos val="nextTo"/>
        <c:txPr>
          <a:bodyPr/>
          <a:lstStyle/>
          <a:p>
            <a:pPr>
              <a:defRPr lang="ja-JP"/>
            </a:pPr>
            <a:endParaRPr lang="es-MX"/>
          </a:p>
        </c:txPr>
        <c:crossAx val="152913792"/>
        <c:crosses val="autoZero"/>
        <c:auto val="1"/>
        <c:lblAlgn val="ctr"/>
        <c:lblOffset val="100"/>
        <c:noMultiLvlLbl val="0"/>
      </c:catAx>
      <c:valAx>
        <c:axId val="152913792"/>
        <c:scaling>
          <c:orientation val="minMax"/>
          <c:max val="100"/>
          <c:min val="0"/>
        </c:scaling>
        <c:delete val="0"/>
        <c:axPos val="l"/>
        <c:majorGridlines/>
        <c:numFmt formatCode="0_ " sourceLinked="1"/>
        <c:majorTickMark val="cross"/>
        <c:minorTickMark val="none"/>
        <c:tickLblPos val="nextTo"/>
        <c:txPr>
          <a:bodyPr/>
          <a:lstStyle/>
          <a:p>
            <a:pPr>
              <a:defRPr lang="ja-JP"/>
            </a:pPr>
            <a:endParaRPr lang="es-MX"/>
          </a:p>
        </c:txPr>
        <c:crossAx val="152912256"/>
        <c:crosses val="autoZero"/>
        <c:crossBetween val="between"/>
        <c:majorUnit val="20"/>
      </c:valAx>
    </c:plotArea>
    <c:legend>
      <c:legendPos val="t"/>
      <c:layout>
        <c:manualLayout>
          <c:xMode val="edge"/>
          <c:yMode val="edge"/>
          <c:x val="1.5111315125086077E-2"/>
          <c:y val="2.0244114262881779E-2"/>
          <c:w val="0.65754262573765965"/>
          <c:h val="6.1012094131411933E-2"/>
        </c:manualLayout>
      </c:layout>
      <c:overlay val="0"/>
      <c:txPr>
        <a:bodyPr/>
        <a:lstStyle/>
        <a:p>
          <a:pPr>
            <a:defRPr lang="ja-JP"/>
          </a:pPr>
          <a:endParaRPr lang="es-MX"/>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90045</xdr:colOff>
      <xdr:row>0</xdr:row>
      <xdr:rowOff>112060</xdr:rowOff>
    </xdr:from>
    <xdr:to>
      <xdr:col>4</xdr:col>
      <xdr:colOff>1074195</xdr:colOff>
      <xdr:row>4</xdr:row>
      <xdr:rowOff>78442</xdr:rowOff>
    </xdr:to>
    <xdr:pic>
      <xdr:nvPicPr>
        <xdr:cNvPr id="3" name="Imagen 2">
          <a:extLst>
            <a:ext uri="{FF2B5EF4-FFF2-40B4-BE49-F238E27FC236}">
              <a16:creationId xmlns:a16="http://schemas.microsoft.com/office/drawing/2014/main" id="{577ACDD7-F6F2-5F65-D64D-C5AD5F0FF6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45" y="112060"/>
          <a:ext cx="4009738" cy="6835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31191</xdr:rowOff>
    </xdr:from>
    <xdr:to>
      <xdr:col>5</xdr:col>
      <xdr:colOff>866</xdr:colOff>
      <xdr:row>3</xdr:row>
      <xdr:rowOff>126802</xdr:rowOff>
    </xdr:to>
    <xdr:pic>
      <xdr:nvPicPr>
        <xdr:cNvPr id="3" name="7 Imagen">
          <a:extLst>
            <a:ext uri="{FF2B5EF4-FFF2-40B4-BE49-F238E27FC236}">
              <a16:creationId xmlns:a16="http://schemas.microsoft.com/office/drawing/2014/main" id="{D4264273-12EB-4E87-A5FA-E3173E5362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1191"/>
          <a:ext cx="3734666" cy="648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80283</xdr:colOff>
      <xdr:row>0</xdr:row>
      <xdr:rowOff>104774</xdr:rowOff>
    </xdr:from>
    <xdr:to>
      <xdr:col>2</xdr:col>
      <xdr:colOff>778537</xdr:colOff>
      <xdr:row>0</xdr:row>
      <xdr:rowOff>578304</xdr:rowOff>
    </xdr:to>
    <xdr:pic>
      <xdr:nvPicPr>
        <xdr:cNvPr id="2" name="2 Imagen">
          <a:extLst>
            <a:ext uri="{FF2B5EF4-FFF2-40B4-BE49-F238E27FC236}">
              <a16:creationId xmlns:a16="http://schemas.microsoft.com/office/drawing/2014/main" id="{08EF0F12-AD6F-488D-A464-474A3EBE461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8"/>
        <a:stretch/>
      </xdr:blipFill>
      <xdr:spPr bwMode="auto">
        <a:xfrm>
          <a:off x="80283" y="104774"/>
          <a:ext cx="2740460" cy="473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62592</xdr:colOff>
      <xdr:row>0</xdr:row>
      <xdr:rowOff>57150</xdr:rowOff>
    </xdr:from>
    <xdr:to>
      <xdr:col>6</xdr:col>
      <xdr:colOff>45332</xdr:colOff>
      <xdr:row>0</xdr:row>
      <xdr:rowOff>619125</xdr:rowOff>
    </xdr:to>
    <xdr:pic>
      <xdr:nvPicPr>
        <xdr:cNvPr id="2" name="2 Imagen">
          <a:extLst>
            <a:ext uri="{FF2B5EF4-FFF2-40B4-BE49-F238E27FC236}">
              <a16:creationId xmlns:a16="http://schemas.microsoft.com/office/drawing/2014/main" id="{97544BB0-C90E-4867-8AC2-E87005E8611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8"/>
        <a:stretch/>
      </xdr:blipFill>
      <xdr:spPr bwMode="auto">
        <a:xfrm>
          <a:off x="62592" y="57150"/>
          <a:ext cx="3240289"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159203</xdr:colOff>
      <xdr:row>5</xdr:row>
      <xdr:rowOff>47624</xdr:rowOff>
    </xdr:from>
    <xdr:to>
      <xdr:col>19</xdr:col>
      <xdr:colOff>419099</xdr:colOff>
      <xdr:row>23</xdr:row>
      <xdr:rowOff>190500</xdr:rowOff>
    </xdr:to>
    <xdr:graphicFrame macro="">
      <xdr:nvGraphicFramePr>
        <xdr:cNvPr id="3" name="グラフ 2">
          <a:extLst>
            <a:ext uri="{FF2B5EF4-FFF2-40B4-BE49-F238E27FC236}">
              <a16:creationId xmlns:a16="http://schemas.microsoft.com/office/drawing/2014/main" id="{59916EBF-7DD0-486C-A6FA-C474BBD2F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0.02062</cdr:y>
    </cdr:from>
    <cdr:to>
      <cdr:x>0.60365</cdr:x>
      <cdr:y>0.97886</cdr:y>
    </cdr:to>
    <cdr:sp macro="" textlink="">
      <cdr:nvSpPr>
        <cdr:cNvPr id="2" name="テキスト ボックス 3">
          <a:extLst xmlns:a="http://schemas.openxmlformats.org/drawingml/2006/main">
            <a:ext uri="{FF2B5EF4-FFF2-40B4-BE49-F238E27FC236}">
              <a16:creationId xmlns:a16="http://schemas.microsoft.com/office/drawing/2014/main" id="{0BD360E4-693B-432E-8205-1489FA14B53B}"/>
            </a:ext>
          </a:extLst>
        </cdr:cNvPr>
        <cdr:cNvSpPr txBox="1"/>
      </cdr:nvSpPr>
      <cdr:spPr>
        <a:xfrm xmlns:a="http://schemas.openxmlformats.org/drawingml/2006/main">
          <a:off x="0" y="76200"/>
          <a:ext cx="3869569" cy="354135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r>
            <a:rPr lang="es-MX" sz="1050">
              <a:solidFill>
                <a:schemeClr val="tx1"/>
              </a:solidFill>
              <a:effectLst/>
              <a:latin typeface="+mn-lt"/>
              <a:ea typeface="+mn-ea"/>
              <a:cs typeface="+mn-cs"/>
            </a:rPr>
            <a:t>A: QMS Operations / Management Review</a:t>
          </a:r>
          <a:endParaRPr lang="es-MX" sz="700">
            <a:effectLst/>
          </a:endParaRPr>
        </a:p>
        <a:p xmlns:a="http://schemas.openxmlformats.org/drawingml/2006/main">
          <a:pPr algn="l"/>
          <a:r>
            <a:rPr lang="es-MX" sz="1050">
              <a:solidFill>
                <a:schemeClr val="tx1"/>
              </a:solidFill>
              <a:effectLst/>
              <a:latin typeface="+mn-lt"/>
              <a:ea typeface="+mn-ea"/>
              <a:cs typeface="+mn-cs"/>
            </a:rPr>
            <a:t>B: Quality Performance Monitoring / Continuous Improvement	</a:t>
          </a:r>
          <a:endParaRPr lang="es-MX" sz="700">
            <a:effectLst/>
          </a:endParaRPr>
        </a:p>
        <a:p xmlns:a="http://schemas.openxmlformats.org/drawingml/2006/main">
          <a:pPr algn="l"/>
          <a:r>
            <a:rPr lang="es-MX" sz="1050">
              <a:solidFill>
                <a:schemeClr val="tx1"/>
              </a:solidFill>
              <a:effectLst/>
              <a:latin typeface="+mn-lt"/>
              <a:ea typeface="+mn-ea"/>
              <a:cs typeface="+mn-cs"/>
            </a:rPr>
            <a:t>C: APQP / Status Control	</a:t>
          </a:r>
          <a:endParaRPr lang="es-MX" sz="700">
            <a:effectLst/>
          </a:endParaRPr>
        </a:p>
        <a:p xmlns:a="http://schemas.openxmlformats.org/drawingml/2006/main">
          <a:pPr algn="l"/>
          <a:r>
            <a:rPr lang="es-MX" sz="1050">
              <a:solidFill>
                <a:schemeClr val="tx1"/>
              </a:solidFill>
              <a:effectLst/>
              <a:latin typeface="+mn-lt"/>
              <a:ea typeface="+mn-ea"/>
              <a:cs typeface="+mn-cs"/>
            </a:rPr>
            <a:t>D: Design and Development / Production Readiness </a:t>
          </a:r>
        </a:p>
        <a:p xmlns:a="http://schemas.openxmlformats.org/drawingml/2006/main">
          <a:pPr algn="l"/>
          <a:r>
            <a:rPr lang="es-MX" sz="1050">
              <a:solidFill>
                <a:schemeClr val="tx1"/>
              </a:solidFill>
              <a:effectLst/>
              <a:latin typeface="+mn-lt"/>
              <a:ea typeface="+mn-ea"/>
              <a:cs typeface="+mn-cs"/>
            </a:rPr>
            <a:t>     Quality Verifications</a:t>
          </a:r>
          <a:endParaRPr lang="es-MX" sz="700">
            <a:effectLst/>
          </a:endParaRPr>
        </a:p>
        <a:p xmlns:a="http://schemas.openxmlformats.org/drawingml/2006/main">
          <a:pPr algn="l"/>
          <a:r>
            <a:rPr lang="es-MX" sz="1050">
              <a:solidFill>
                <a:schemeClr val="tx1"/>
              </a:solidFill>
              <a:effectLst/>
              <a:latin typeface="+mn-lt"/>
              <a:ea typeface="+mn-ea"/>
              <a:cs typeface="+mn-cs"/>
            </a:rPr>
            <a:t>E: Control Plans / Work Instructions / Check Sheets</a:t>
          </a:r>
          <a:endParaRPr lang="es-MX" sz="700">
            <a:effectLst/>
          </a:endParaRPr>
        </a:p>
        <a:p xmlns:a="http://schemas.openxmlformats.org/drawingml/2006/main">
          <a:pPr algn="l"/>
          <a:r>
            <a:rPr lang="es-MX" sz="1050">
              <a:solidFill>
                <a:schemeClr val="tx1"/>
              </a:solidFill>
              <a:effectLst/>
              <a:latin typeface="+mn-lt"/>
              <a:ea typeface="+mn-ea"/>
              <a:cs typeface="+mn-cs"/>
            </a:rPr>
            <a:t>F: Quality Control / Inspection / Compliance </a:t>
          </a:r>
          <a:endParaRPr lang="es-MX" sz="700">
            <a:effectLst/>
          </a:endParaRPr>
        </a:p>
        <a:p xmlns:a="http://schemas.openxmlformats.org/drawingml/2006/main">
          <a:pPr algn="l"/>
          <a:r>
            <a:rPr lang="es-MX" sz="1050">
              <a:solidFill>
                <a:schemeClr val="tx1"/>
              </a:solidFill>
              <a:effectLst/>
              <a:latin typeface="+mn-lt"/>
              <a:ea typeface="+mn-ea"/>
              <a:cs typeface="+mn-cs"/>
            </a:rPr>
            <a:t>G: Control of Incoming Quality 	</a:t>
          </a:r>
          <a:endParaRPr lang="es-MX" sz="700">
            <a:effectLst/>
          </a:endParaRPr>
        </a:p>
        <a:p xmlns:a="http://schemas.openxmlformats.org/drawingml/2006/main">
          <a:pPr algn="l"/>
          <a:r>
            <a:rPr lang="es-MX" sz="1050">
              <a:solidFill>
                <a:schemeClr val="tx1"/>
              </a:solidFill>
              <a:effectLst/>
              <a:latin typeface="+mn-lt"/>
              <a:ea typeface="+mn-ea"/>
              <a:cs typeface="+mn-cs"/>
            </a:rPr>
            <a:t>H: Operator Training / Skill Control	</a:t>
          </a:r>
          <a:endParaRPr lang="es-MX" sz="700">
            <a:effectLst/>
          </a:endParaRPr>
        </a:p>
        <a:p xmlns:a="http://schemas.openxmlformats.org/drawingml/2006/main">
          <a:pPr algn="l"/>
          <a:r>
            <a:rPr lang="es-MX" sz="1050">
              <a:solidFill>
                <a:schemeClr val="tx1"/>
              </a:solidFill>
              <a:effectLst/>
              <a:latin typeface="+mn-lt"/>
              <a:ea typeface="+mn-ea"/>
              <a:cs typeface="+mn-cs"/>
            </a:rPr>
            <a:t>I: Equipment Control / Preventive Maintenance (PM)</a:t>
          </a:r>
          <a:endParaRPr lang="es-MX" sz="700">
            <a:effectLst/>
          </a:endParaRPr>
        </a:p>
        <a:p xmlns:a="http://schemas.openxmlformats.org/drawingml/2006/main">
          <a:pPr algn="l"/>
          <a:r>
            <a:rPr lang="es-MX" sz="1050">
              <a:solidFill>
                <a:schemeClr val="tx1"/>
              </a:solidFill>
              <a:effectLst/>
              <a:latin typeface="+mn-lt"/>
              <a:ea typeface="+mn-ea"/>
              <a:cs typeface="+mn-cs"/>
            </a:rPr>
            <a:t>J: Control of Measurement Systems	</a:t>
          </a:r>
          <a:endParaRPr lang="es-MX" sz="700">
            <a:effectLst/>
          </a:endParaRPr>
        </a:p>
        <a:p xmlns:a="http://schemas.openxmlformats.org/drawingml/2006/main">
          <a:pPr algn="l"/>
          <a:r>
            <a:rPr lang="es-MX" sz="1050">
              <a:solidFill>
                <a:schemeClr val="tx1"/>
              </a:solidFill>
              <a:effectLst/>
              <a:latin typeface="+mn-lt"/>
              <a:ea typeface="+mn-ea"/>
              <a:cs typeface="+mn-cs"/>
            </a:rPr>
            <a:t>K: Inventory Control / Materials Handling</a:t>
          </a:r>
          <a:endParaRPr lang="es-MX" sz="700">
            <a:effectLst/>
          </a:endParaRPr>
        </a:p>
        <a:p xmlns:a="http://schemas.openxmlformats.org/drawingml/2006/main">
          <a:pPr algn="l"/>
          <a:r>
            <a:rPr lang="es-MX" sz="1050">
              <a:solidFill>
                <a:schemeClr val="tx1"/>
              </a:solidFill>
              <a:effectLst/>
              <a:latin typeface="+mn-lt"/>
              <a:ea typeface="+mn-ea"/>
              <a:cs typeface="+mn-cs"/>
            </a:rPr>
            <a:t>L: Process Variability Monitoring/Reduction</a:t>
          </a:r>
          <a:endParaRPr lang="es-MX" sz="700">
            <a:effectLst/>
          </a:endParaRPr>
        </a:p>
        <a:p xmlns:a="http://schemas.openxmlformats.org/drawingml/2006/main">
          <a:pPr algn="l"/>
          <a:r>
            <a:rPr lang="es-MX" sz="1050">
              <a:solidFill>
                <a:schemeClr val="tx1"/>
              </a:solidFill>
              <a:effectLst/>
              <a:latin typeface="+mn-lt"/>
              <a:ea typeface="+mn-ea"/>
              <a:cs typeface="+mn-cs"/>
            </a:rPr>
            <a:t>M: Change Control		</a:t>
          </a:r>
          <a:endParaRPr lang="es-MX" sz="700">
            <a:effectLst/>
          </a:endParaRPr>
        </a:p>
        <a:p xmlns:a="http://schemas.openxmlformats.org/drawingml/2006/main">
          <a:pPr algn="l"/>
          <a:r>
            <a:rPr lang="es-MX" sz="1050">
              <a:solidFill>
                <a:schemeClr val="tx1"/>
              </a:solidFill>
              <a:effectLst/>
              <a:latin typeface="+mn-lt"/>
              <a:ea typeface="+mn-ea"/>
              <a:cs typeface="+mn-cs"/>
            </a:rPr>
            <a:t>N: Problem Solving / Corrective &amp; Preventive Action</a:t>
          </a:r>
          <a:endParaRPr lang="es-MX" sz="700">
            <a:effectLst/>
          </a:endParaRPr>
        </a:p>
        <a:p xmlns:a="http://schemas.openxmlformats.org/drawingml/2006/main">
          <a:pPr algn="l"/>
          <a:r>
            <a:rPr lang="es-MX" sz="1050">
              <a:solidFill>
                <a:schemeClr val="tx1"/>
              </a:solidFill>
              <a:effectLst/>
              <a:latin typeface="+mn-lt"/>
              <a:ea typeface="+mn-ea"/>
              <a:cs typeface="+mn-cs"/>
            </a:rPr>
            <a:t>O: Internal Nonconformity Control / Rework Operation		</a:t>
          </a:r>
          <a:endParaRPr lang="es-MX" sz="700">
            <a:effectLst/>
          </a:endParaRPr>
        </a:p>
        <a:p xmlns:a="http://schemas.openxmlformats.org/drawingml/2006/main">
          <a:pPr algn="l"/>
          <a:r>
            <a:rPr lang="es-MX" sz="1050">
              <a:solidFill>
                <a:schemeClr val="tx1"/>
              </a:solidFill>
              <a:effectLst/>
              <a:latin typeface="+mn-lt"/>
              <a:ea typeface="+mn-ea"/>
              <a:cs typeface="+mn-cs"/>
            </a:rPr>
            <a:t>P: Subcontractor Control	</a:t>
          </a:r>
          <a:endParaRPr lang="es-MX" sz="700">
            <a:effectLst/>
          </a:endParaRPr>
        </a:p>
        <a:p xmlns:a="http://schemas.openxmlformats.org/drawingml/2006/main">
          <a:pPr algn="l"/>
          <a:r>
            <a:rPr lang="es-MX" sz="1050">
              <a:solidFill>
                <a:schemeClr val="tx1"/>
              </a:solidFill>
              <a:effectLst/>
              <a:latin typeface="+mn-lt"/>
              <a:ea typeface="+mn-ea"/>
              <a:cs typeface="+mn-cs"/>
            </a:rPr>
            <a:t>Q: Production Engineering / Techniques</a:t>
          </a:r>
          <a:endParaRPr lang="es-MX" sz="700">
            <a:effectLst/>
          </a:endParaRPr>
        </a:p>
        <a:p xmlns:a="http://schemas.openxmlformats.org/drawingml/2006/main">
          <a:pPr algn="l"/>
          <a:r>
            <a:rPr lang="es-MX" sz="1050">
              <a:solidFill>
                <a:schemeClr val="tx1"/>
              </a:solidFill>
              <a:effectLst/>
              <a:latin typeface="+mn-lt"/>
              <a:ea typeface="+mn-ea"/>
              <a:cs typeface="+mn-cs"/>
            </a:rPr>
            <a:t>R: Environmental System</a:t>
          </a:r>
          <a:endParaRPr kumimoji="1" lang="ja-JP" altLang="en-US" sz="700">
            <a:latin typeface="Arial" panose="020B0604020202020204" pitchFamily="34" charset="0"/>
            <a:ea typeface="Meiryo UI" pitchFamily="50" charset="-128"/>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12699</xdr:colOff>
      <xdr:row>0</xdr:row>
      <xdr:rowOff>55032</xdr:rowOff>
    </xdr:from>
    <xdr:to>
      <xdr:col>4</xdr:col>
      <xdr:colOff>89644</xdr:colOff>
      <xdr:row>0</xdr:row>
      <xdr:rowOff>847032</xdr:rowOff>
    </xdr:to>
    <xdr:pic>
      <xdr:nvPicPr>
        <xdr:cNvPr id="3" name="7 Imagen">
          <a:extLst>
            <a:ext uri="{FF2B5EF4-FFF2-40B4-BE49-F238E27FC236}">
              <a16:creationId xmlns:a16="http://schemas.microsoft.com/office/drawing/2014/main" id="{AC611B30-5CD2-4B81-BE88-332290EEB8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4" y="55032"/>
          <a:ext cx="4706095" cy="79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92518</xdr:colOff>
      <xdr:row>0</xdr:row>
      <xdr:rowOff>61912</xdr:rowOff>
    </xdr:from>
    <xdr:to>
      <xdr:col>2</xdr:col>
      <xdr:colOff>2303890</xdr:colOff>
      <xdr:row>1</xdr:row>
      <xdr:rowOff>66675</xdr:rowOff>
    </xdr:to>
    <xdr:pic>
      <xdr:nvPicPr>
        <xdr:cNvPr id="2" name="2 Imagen">
          <a:extLst>
            <a:ext uri="{FF2B5EF4-FFF2-40B4-BE49-F238E27FC236}">
              <a16:creationId xmlns:a16="http://schemas.microsoft.com/office/drawing/2014/main" id="{5D31A835-979C-4E4B-A4C2-BCEA7A8D94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8"/>
        <a:stretch/>
      </xdr:blipFill>
      <xdr:spPr bwMode="auto">
        <a:xfrm>
          <a:off x="92518" y="61912"/>
          <a:ext cx="3754422" cy="642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184896</xdr:colOff>
      <xdr:row>11</xdr:row>
      <xdr:rowOff>34735</xdr:rowOff>
    </xdr:from>
    <xdr:to>
      <xdr:col>19</xdr:col>
      <xdr:colOff>425823</xdr:colOff>
      <xdr:row>32</xdr:row>
      <xdr:rowOff>33617</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381001</xdr:colOff>
      <xdr:row>13</xdr:row>
      <xdr:rowOff>168087</xdr:rowOff>
    </xdr:from>
    <xdr:to>
      <xdr:col>19</xdr:col>
      <xdr:colOff>33617</xdr:colOff>
      <xdr:row>31</xdr:row>
      <xdr:rowOff>112058</xdr:rowOff>
    </xdr:to>
    <xdr:sp macro="" textlink="">
      <xdr:nvSpPr>
        <xdr:cNvPr id="3" name="CuadroTexto 2">
          <a:extLst>
            <a:ext uri="{FF2B5EF4-FFF2-40B4-BE49-F238E27FC236}">
              <a16:creationId xmlns:a16="http://schemas.microsoft.com/office/drawing/2014/main" id="{2118892C-BB55-473D-8594-D0866002B559}"/>
            </a:ext>
          </a:extLst>
        </xdr:cNvPr>
        <xdr:cNvSpPr txBox="1"/>
      </xdr:nvSpPr>
      <xdr:spPr>
        <a:xfrm>
          <a:off x="9480177" y="2498911"/>
          <a:ext cx="4291852" cy="3171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a:t>A: QMS Operations / Management Review</a:t>
          </a:r>
        </a:p>
        <a:p>
          <a:r>
            <a:rPr lang="es-MX" sz="1000"/>
            <a:t>B: Quality Performance Monitoring / Continuous Improvement	</a:t>
          </a:r>
        </a:p>
        <a:p>
          <a:r>
            <a:rPr lang="es-MX" sz="1000"/>
            <a:t>C: APQP / Status Control	</a:t>
          </a:r>
        </a:p>
        <a:p>
          <a:r>
            <a:rPr lang="es-MX" sz="1000"/>
            <a:t>D: Design and Development / Production Readiness / Quality Verifications</a:t>
          </a:r>
        </a:p>
        <a:p>
          <a:r>
            <a:rPr lang="es-MX" sz="1000"/>
            <a:t>E: Control Plans / Work Instructions / Check Sheets</a:t>
          </a:r>
        </a:p>
        <a:p>
          <a:r>
            <a:rPr lang="es-MX" sz="1000"/>
            <a:t>F: Quality Control / Inspection / Compliance </a:t>
          </a:r>
        </a:p>
        <a:p>
          <a:r>
            <a:rPr lang="es-MX" sz="1000"/>
            <a:t>G: Control of Incoming Quality 	</a:t>
          </a:r>
        </a:p>
        <a:p>
          <a:r>
            <a:rPr lang="es-MX" sz="1000"/>
            <a:t>H: Operator Training / Skill Control	</a:t>
          </a:r>
        </a:p>
        <a:p>
          <a:r>
            <a:rPr lang="es-MX" sz="1000"/>
            <a:t>I: Equipment Control / Preventive Maintenance (PM)</a:t>
          </a:r>
        </a:p>
        <a:p>
          <a:r>
            <a:rPr lang="es-MX" sz="1000"/>
            <a:t>J: Control of Measurement Systems	</a:t>
          </a:r>
        </a:p>
        <a:p>
          <a:r>
            <a:rPr lang="es-MX" sz="1000"/>
            <a:t>K: Inventory Control / Materials Handling</a:t>
          </a:r>
        </a:p>
        <a:p>
          <a:r>
            <a:rPr lang="es-MX" sz="1000"/>
            <a:t>L: Process Variability Monitoring/Reduction</a:t>
          </a:r>
        </a:p>
        <a:p>
          <a:r>
            <a:rPr lang="es-MX" sz="1000"/>
            <a:t>M: Change Control		</a:t>
          </a:r>
        </a:p>
        <a:p>
          <a:r>
            <a:rPr lang="es-MX" sz="1000"/>
            <a:t>N: Problem Solving / Corrective &amp; Preventive Action</a:t>
          </a:r>
        </a:p>
        <a:p>
          <a:r>
            <a:rPr lang="es-MX" sz="1000"/>
            <a:t>O: Internal Nonconformity Control / Rework Operation	</a:t>
          </a:r>
        </a:p>
        <a:p>
          <a:r>
            <a:rPr lang="es-MX" sz="1000"/>
            <a:t>P: Subcontractor Control	</a:t>
          </a:r>
        </a:p>
        <a:p>
          <a:r>
            <a:rPr lang="es-MX" sz="1000"/>
            <a:t>Q: Production Engineering / Techniques</a:t>
          </a:r>
        </a:p>
        <a:p>
          <a:r>
            <a:rPr lang="es-MX" sz="1000"/>
            <a:t>R: Environmental System</a:t>
          </a:r>
        </a:p>
      </xdr:txBody>
    </xdr:sp>
    <xdr:clientData/>
  </xdr:twoCellAnchor>
</xdr:wsDr>
</file>

<file path=xl/persons/person.xml><?xml version="1.0" encoding="utf-8"?>
<personList xmlns="http://schemas.microsoft.com/office/spreadsheetml/2018/threadedcomments" xmlns:x="http://schemas.openxmlformats.org/spreadsheetml/2006/main">
  <person displayName="Dayana Paez" id="{CEA39E0F-9858-4B55-ADA9-46C6C55B9DED}" userId="Dayana Paez"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ysClr val="windowText" lastClr="000000"/>
          </a:solidFill>
        </a:ln>
      </a:spPr>
      <a:bodyPr vertOverflow="clip" horzOverflow="clip" rtlCol="0" anchor="ctr"/>
      <a:lstStyle>
        <a:defPPr algn="ctr">
          <a:defRPr kumimoji="1" sz="16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4" dT="2019-06-05T16:24:31.87" personId="{CEA39E0F-9858-4B55-ADA9-46C6C55B9DED}" id="{D2FBEA45-F5CE-434A-B9BD-56C6F3C082BD}">
    <text>Yes, 1
No, 0
Not Applicable, N/A</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dgardo.lazaro@hi-lex.com" TargetMode="External"/><Relationship Id="rId1" Type="http://schemas.openxmlformats.org/officeDocument/2006/relationships/hyperlink" Target="mailto:estefania.martinez@hi-lex.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AFB30-9AF0-4E33-B6E1-BA7C5B7ED8A5}">
  <sheetPr>
    <tabColor rgb="FF00B0F0"/>
    <pageSetUpPr fitToPage="1"/>
  </sheetPr>
  <dimension ref="B5:H37"/>
  <sheetViews>
    <sheetView showGridLines="0" tabSelected="1" view="pageBreakPreview" zoomScale="70" zoomScaleNormal="70" zoomScaleSheetLayoutView="70" workbookViewId="0">
      <selection activeCell="E42" sqref="E42"/>
    </sheetView>
  </sheetViews>
  <sheetFormatPr baseColWidth="10" defaultRowHeight="14.25"/>
  <cols>
    <col min="1" max="1" width="3" customWidth="1"/>
    <col min="2" max="2" width="14.75" customWidth="1"/>
    <col min="5" max="5" width="27.5" bestFit="1" customWidth="1"/>
    <col min="9" max="9" width="0.125" customWidth="1"/>
  </cols>
  <sheetData>
    <row r="5" spans="2:8" ht="15.75">
      <c r="F5" s="304" t="s">
        <v>1005</v>
      </c>
    </row>
    <row r="6" spans="2:8" ht="20.100000000000001" customHeight="1">
      <c r="F6" s="304"/>
    </row>
    <row r="7" spans="2:8" ht="20.100000000000001" customHeight="1"/>
    <row r="8" spans="2:8" ht="20.100000000000001" customHeight="1">
      <c r="B8" s="301" t="s">
        <v>1018</v>
      </c>
    </row>
    <row r="11" spans="2:8" ht="20.100000000000001" customHeight="1">
      <c r="B11" s="301" t="s">
        <v>1006</v>
      </c>
      <c r="C11" s="301"/>
      <c r="D11" s="301"/>
      <c r="E11" s="301"/>
      <c r="F11" s="301"/>
      <c r="G11" s="301"/>
      <c r="H11" s="301"/>
    </row>
    <row r="12" spans="2:8" ht="20.100000000000001" customHeight="1">
      <c r="B12" s="301" t="s">
        <v>1007</v>
      </c>
      <c r="C12" s="301"/>
      <c r="D12" s="301"/>
      <c r="E12" s="301"/>
      <c r="F12" s="301"/>
      <c r="G12" s="301"/>
      <c r="H12" s="301"/>
    </row>
    <row r="13" spans="2:8" ht="20.100000000000001" customHeight="1">
      <c r="B13" s="301" t="s">
        <v>1008</v>
      </c>
      <c r="C13" s="301"/>
      <c r="D13" s="301"/>
      <c r="E13" s="301"/>
      <c r="F13" s="301"/>
      <c r="G13" s="301"/>
      <c r="H13" s="301"/>
    </row>
    <row r="14" spans="2:8" ht="15">
      <c r="B14" s="301"/>
      <c r="C14" s="301"/>
      <c r="D14" s="301"/>
      <c r="E14" s="301"/>
      <c r="F14" s="301"/>
      <c r="G14" s="301"/>
      <c r="H14" s="301"/>
    </row>
    <row r="15" spans="2:8" ht="15">
      <c r="B15" s="301"/>
      <c r="C15" s="301"/>
      <c r="D15" s="301"/>
      <c r="E15" s="301"/>
      <c r="F15" s="301"/>
      <c r="G15" s="301"/>
      <c r="H15" s="301"/>
    </row>
    <row r="16" spans="2:8" ht="20.100000000000001" customHeight="1">
      <c r="B16" s="301" t="s">
        <v>1009</v>
      </c>
      <c r="C16" s="301"/>
      <c r="D16" s="301"/>
      <c r="E16" s="301"/>
      <c r="F16" s="301"/>
      <c r="G16" s="301"/>
      <c r="H16" s="301"/>
    </row>
    <row r="17" spans="2:8" ht="20.100000000000001" customHeight="1">
      <c r="B17" s="301" t="s">
        <v>1010</v>
      </c>
      <c r="C17" s="301"/>
      <c r="D17" s="301"/>
      <c r="E17" s="301"/>
      <c r="F17" s="301"/>
      <c r="G17" s="301"/>
      <c r="H17" s="301"/>
    </row>
    <row r="18" spans="2:8" ht="15">
      <c r="B18" s="301"/>
      <c r="C18" s="301"/>
      <c r="D18" s="301"/>
      <c r="E18" s="301"/>
      <c r="F18" s="301"/>
      <c r="G18" s="301"/>
      <c r="H18" s="301"/>
    </row>
    <row r="19" spans="2:8" ht="20.100000000000001" customHeight="1">
      <c r="B19" s="301" t="s">
        <v>1011</v>
      </c>
      <c r="C19" s="301"/>
      <c r="D19" s="301"/>
      <c r="E19" s="301"/>
      <c r="F19" s="301"/>
      <c r="G19" s="301"/>
      <c r="H19" s="301"/>
    </row>
    <row r="20" spans="2:8" ht="20.100000000000001" customHeight="1">
      <c r="B20" s="301" t="s">
        <v>1012</v>
      </c>
      <c r="C20" s="301"/>
      <c r="D20" s="301"/>
      <c r="E20" s="301"/>
      <c r="F20" s="301"/>
      <c r="G20" s="301"/>
      <c r="H20" s="301"/>
    </row>
    <row r="21" spans="2:8" ht="20.100000000000001" customHeight="1">
      <c r="B21" s="301" t="s">
        <v>1013</v>
      </c>
      <c r="C21" s="301"/>
      <c r="D21" s="301"/>
      <c r="E21" s="301"/>
      <c r="F21" s="301"/>
      <c r="G21" s="301"/>
      <c r="H21" s="301"/>
    </row>
    <row r="22" spans="2:8" ht="20.100000000000001" customHeight="1">
      <c r="B22" s="301" t="s">
        <v>1014</v>
      </c>
      <c r="C22" s="301"/>
      <c r="D22" s="301"/>
      <c r="E22" s="301"/>
      <c r="F22" s="301"/>
      <c r="G22" s="301"/>
      <c r="H22" s="301"/>
    </row>
    <row r="23" spans="2:8" ht="20.100000000000001" customHeight="1">
      <c r="B23" s="301" t="s">
        <v>1015</v>
      </c>
      <c r="C23" s="301"/>
      <c r="D23" s="301"/>
      <c r="E23" s="301"/>
      <c r="F23" s="301"/>
      <c r="G23" s="301"/>
      <c r="H23" s="301"/>
    </row>
    <row r="24" spans="2:8" ht="15">
      <c r="B24" s="301"/>
      <c r="C24" s="301"/>
      <c r="D24" s="301"/>
      <c r="E24" s="301"/>
      <c r="F24" s="301"/>
      <c r="G24" s="301"/>
      <c r="H24" s="301"/>
    </row>
    <row r="25" spans="2:8" ht="20.100000000000001" customHeight="1">
      <c r="B25" s="301" t="s">
        <v>1016</v>
      </c>
      <c r="C25" s="301"/>
      <c r="D25" s="301"/>
      <c r="E25" s="301"/>
      <c r="F25" s="301"/>
      <c r="G25" s="301"/>
      <c r="H25" s="301"/>
    </row>
    <row r="26" spans="2:8" ht="15">
      <c r="B26" s="301"/>
      <c r="C26" s="301"/>
      <c r="D26" s="301"/>
      <c r="E26" s="301"/>
      <c r="F26" s="301"/>
      <c r="G26" s="301"/>
      <c r="H26" s="301"/>
    </row>
    <row r="27" spans="2:8" ht="20.100000000000001" customHeight="1">
      <c r="B27" s="307" t="s">
        <v>1023</v>
      </c>
      <c r="D27" s="305"/>
      <c r="F27" s="301"/>
      <c r="G27" s="301"/>
      <c r="H27" s="301"/>
    </row>
    <row r="28" spans="2:8" ht="20.100000000000001" customHeight="1">
      <c r="B28" s="306" t="s">
        <v>1022</v>
      </c>
      <c r="D28" s="305"/>
      <c r="E28" s="301"/>
      <c r="G28" s="301"/>
      <c r="H28" s="301"/>
    </row>
    <row r="29" spans="2:8" ht="15">
      <c r="B29" s="302"/>
      <c r="C29" s="301"/>
      <c r="D29" s="301"/>
      <c r="E29" s="301"/>
      <c r="F29" s="301"/>
      <c r="G29" s="301"/>
      <c r="H29" s="301"/>
    </row>
    <row r="30" spans="2:8" ht="15">
      <c r="B30" s="301"/>
      <c r="C30" s="301"/>
      <c r="D30" s="301"/>
      <c r="E30" s="301"/>
      <c r="F30" s="301"/>
      <c r="G30" s="301"/>
      <c r="H30" s="301"/>
    </row>
    <row r="31" spans="2:8" ht="20.100000000000001" customHeight="1">
      <c r="B31" s="301" t="s">
        <v>1017</v>
      </c>
      <c r="C31" s="301"/>
      <c r="D31" s="301"/>
      <c r="E31" s="301"/>
      <c r="F31" s="301"/>
      <c r="G31" s="301"/>
      <c r="H31" s="301"/>
    </row>
    <row r="32" spans="2:8" ht="15">
      <c r="B32" s="301"/>
      <c r="C32" s="301"/>
      <c r="D32" s="301"/>
      <c r="E32" s="301"/>
      <c r="F32" s="301"/>
      <c r="G32" s="301"/>
      <c r="H32" s="301"/>
    </row>
    <row r="33" spans="2:8" ht="20.100000000000001" customHeight="1">
      <c r="B33" s="301" t="s">
        <v>1019</v>
      </c>
      <c r="C33" s="301"/>
      <c r="D33" s="301"/>
      <c r="E33" s="301"/>
      <c r="F33" s="301"/>
      <c r="G33" s="301"/>
      <c r="H33" s="301"/>
    </row>
    <row r="34" spans="2:8" ht="15">
      <c r="B34" s="301"/>
      <c r="C34" s="301"/>
      <c r="D34" s="301"/>
      <c r="E34" s="301"/>
      <c r="F34" s="301"/>
      <c r="G34" s="301"/>
      <c r="H34" s="301"/>
    </row>
    <row r="35" spans="2:8" ht="15">
      <c r="B35" s="301"/>
      <c r="C35" s="301"/>
      <c r="D35" s="301"/>
      <c r="E35" s="301"/>
      <c r="F35" s="301"/>
      <c r="G35" s="301"/>
      <c r="H35" s="301"/>
    </row>
    <row r="36" spans="2:8" ht="15">
      <c r="B36" s="303" t="s">
        <v>1020</v>
      </c>
      <c r="C36" s="301"/>
      <c r="D36" s="301"/>
      <c r="E36" s="301"/>
      <c r="F36" s="301"/>
      <c r="G36" s="301"/>
      <c r="H36" s="301"/>
    </row>
    <row r="37" spans="2:8" ht="15">
      <c r="B37" s="303" t="s">
        <v>1021</v>
      </c>
      <c r="C37" s="301"/>
      <c r="D37" s="301"/>
      <c r="E37" s="301"/>
      <c r="F37" s="301"/>
      <c r="G37" s="301"/>
      <c r="H37" s="301"/>
    </row>
  </sheetData>
  <sheetProtection algorithmName="SHA-512" hashValue="m6e/FcuKbZfo6DBLCLeFo9Fs1Rsvg8Lhtee0vSRs5i5zgg4+NS2R3nEkUBI9mFz4tWT+uCrFLO7aH+CRkSY82A==" saltValue="qeLlTl9wath9XLfNeTJDKA==" spinCount="100000" sheet="1" objects="1" scenarios="1"/>
  <hyperlinks>
    <hyperlink ref="B27" r:id="rId1" display="estefania.martinez@hi-lex.com" xr:uid="{6E83304B-8282-444A-A36C-938292D709B6}"/>
    <hyperlink ref="B28" r:id="rId2" display="edgardo.lazaro@hi-lex.com" xr:uid="{3ABFA521-7709-43E0-A174-62757EA4EF2B}"/>
  </hyperlinks>
  <pageMargins left="0.70866141732283472" right="0.70866141732283472" top="0.74803149606299213" bottom="0.74803149606299213" header="0.31496062992125984" footer="0.31496062992125984"/>
  <pageSetup scale="82" orientation="portrait" verticalDpi="0" r:id="rId3"/>
  <headerFooter>
    <oddFooter>&amp;LHFM-C.013&amp;RFecha de Revisión / Nivel: 19 de Septiembre de 2023 / 6</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99C5E-7545-4B18-8D0B-3EC6545F2AE9}">
  <sheetPr codeName="Hoja2"/>
  <dimension ref="A1:J35"/>
  <sheetViews>
    <sheetView view="pageBreakPreview" zoomScale="80" zoomScaleNormal="100" zoomScaleSheetLayoutView="80" workbookViewId="0">
      <selection activeCell="D32" sqref="D32"/>
    </sheetView>
  </sheetViews>
  <sheetFormatPr baseColWidth="10" defaultRowHeight="14.25"/>
  <cols>
    <col min="1" max="1" width="5.625" customWidth="1"/>
    <col min="10" max="10" width="5.625" customWidth="1"/>
  </cols>
  <sheetData>
    <row r="1" spans="1:10" ht="14.25" customHeight="1">
      <c r="A1" s="313" t="s">
        <v>942</v>
      </c>
      <c r="B1" s="313"/>
      <c r="C1" s="313"/>
      <c r="D1" s="313"/>
      <c r="E1" s="313"/>
      <c r="F1" s="313"/>
      <c r="G1" s="313"/>
      <c r="H1" s="313"/>
      <c r="I1" s="313"/>
      <c r="J1" s="313"/>
    </row>
    <row r="2" spans="1:10">
      <c r="A2" s="313"/>
      <c r="B2" s="313"/>
      <c r="C2" s="313"/>
      <c r="D2" s="313"/>
      <c r="E2" s="313"/>
      <c r="F2" s="313"/>
      <c r="G2" s="313"/>
      <c r="H2" s="313"/>
      <c r="I2" s="313"/>
      <c r="J2" s="313"/>
    </row>
    <row r="3" spans="1:10" ht="15" customHeight="1">
      <c r="A3" s="313"/>
      <c r="B3" s="313"/>
      <c r="C3" s="313"/>
      <c r="D3" s="313"/>
      <c r="E3" s="313"/>
      <c r="F3" s="313"/>
      <c r="G3" s="313"/>
      <c r="H3" s="313"/>
      <c r="I3" s="313"/>
      <c r="J3" s="313"/>
    </row>
    <row r="4" spans="1:10">
      <c r="A4" s="313"/>
      <c r="B4" s="313"/>
      <c r="C4" s="313"/>
      <c r="D4" s="313"/>
      <c r="E4" s="313"/>
      <c r="F4" s="313"/>
      <c r="G4" s="313"/>
      <c r="H4" s="313"/>
      <c r="I4" s="313"/>
      <c r="J4" s="313"/>
    </row>
    <row r="5" spans="1:10">
      <c r="A5" s="226"/>
      <c r="B5" s="226"/>
      <c r="C5" s="226"/>
      <c r="D5" s="226"/>
      <c r="E5" s="226"/>
      <c r="F5" s="226"/>
      <c r="G5" s="226"/>
      <c r="H5" s="226"/>
      <c r="I5" s="226"/>
      <c r="J5" s="226"/>
    </row>
    <row r="6" spans="1:10" ht="14.25" customHeight="1">
      <c r="A6" s="314" t="s">
        <v>941</v>
      </c>
      <c r="B6" s="314"/>
      <c r="C6" s="314"/>
      <c r="D6" s="314"/>
      <c r="E6" s="314"/>
      <c r="F6" s="314"/>
      <c r="G6" s="314"/>
      <c r="H6" s="314"/>
      <c r="I6" s="314"/>
      <c r="J6" s="314"/>
    </row>
    <row r="7" spans="1:10" ht="14.25" customHeight="1">
      <c r="A7" s="314"/>
      <c r="B7" s="314"/>
      <c r="C7" s="314"/>
      <c r="D7" s="314"/>
      <c r="E7" s="314"/>
      <c r="F7" s="314"/>
      <c r="G7" s="314"/>
      <c r="H7" s="314"/>
      <c r="I7" s="314"/>
      <c r="J7" s="314"/>
    </row>
    <row r="8" spans="1:10" ht="14.25" customHeight="1">
      <c r="A8" s="314"/>
      <c r="B8" s="314"/>
      <c r="C8" s="314"/>
      <c r="D8" s="314"/>
      <c r="E8" s="314"/>
      <c r="F8" s="314"/>
      <c r="G8" s="314"/>
      <c r="H8" s="314"/>
      <c r="I8" s="314"/>
      <c r="J8" s="314"/>
    </row>
    <row r="9" spans="1:10" ht="14.25" customHeight="1">
      <c r="A9" s="314"/>
      <c r="B9" s="314"/>
      <c r="C9" s="314"/>
      <c r="D9" s="314"/>
      <c r="E9" s="314"/>
      <c r="F9" s="314"/>
      <c r="G9" s="314"/>
      <c r="H9" s="314"/>
      <c r="I9" s="314"/>
      <c r="J9" s="314"/>
    </row>
    <row r="10" spans="1:10" ht="14.25" customHeight="1">
      <c r="A10" s="314"/>
      <c r="B10" s="314"/>
      <c r="C10" s="314"/>
      <c r="D10" s="314"/>
      <c r="E10" s="314"/>
      <c r="F10" s="314"/>
      <c r="G10" s="314"/>
      <c r="H10" s="314"/>
      <c r="I10" s="314"/>
      <c r="J10" s="314"/>
    </row>
    <row r="11" spans="1:10" ht="14.25" customHeight="1">
      <c r="A11" s="314"/>
      <c r="B11" s="314"/>
      <c r="C11" s="314"/>
      <c r="D11" s="314"/>
      <c r="E11" s="314"/>
      <c r="F11" s="314"/>
      <c r="G11" s="314"/>
      <c r="H11" s="314"/>
      <c r="I11" s="314"/>
      <c r="J11" s="314"/>
    </row>
    <row r="12" spans="1:10" ht="14.25" customHeight="1">
      <c r="A12" s="314"/>
      <c r="B12" s="314"/>
      <c r="C12" s="314"/>
      <c r="D12" s="314"/>
      <c r="E12" s="314"/>
      <c r="F12" s="314"/>
      <c r="G12" s="314"/>
      <c r="H12" s="314"/>
      <c r="I12" s="314"/>
      <c r="J12" s="314"/>
    </row>
    <row r="13" spans="1:10" ht="14.25" customHeight="1">
      <c r="A13" s="314"/>
      <c r="B13" s="314"/>
      <c r="C13" s="314"/>
      <c r="D13" s="314"/>
      <c r="E13" s="314"/>
      <c r="F13" s="314"/>
      <c r="G13" s="314"/>
      <c r="H13" s="314"/>
      <c r="I13" s="314"/>
      <c r="J13" s="314"/>
    </row>
    <row r="14" spans="1:10" ht="14.25" customHeight="1">
      <c r="A14" s="314"/>
      <c r="B14" s="314"/>
      <c r="C14" s="314"/>
      <c r="D14" s="314"/>
      <c r="E14" s="314"/>
      <c r="F14" s="314"/>
      <c r="G14" s="314"/>
      <c r="H14" s="314"/>
      <c r="I14" s="314"/>
      <c r="J14" s="314"/>
    </row>
    <row r="15" spans="1:10" ht="14.25" customHeight="1">
      <c r="A15" s="314"/>
      <c r="B15" s="314"/>
      <c r="C15" s="314"/>
      <c r="D15" s="314"/>
      <c r="E15" s="314"/>
      <c r="F15" s="314"/>
      <c r="G15" s="314"/>
      <c r="H15" s="314"/>
      <c r="I15" s="314"/>
      <c r="J15" s="314"/>
    </row>
    <row r="16" spans="1:10" ht="14.25" customHeight="1">
      <c r="A16" s="314"/>
      <c r="B16" s="314"/>
      <c r="C16" s="314"/>
      <c r="D16" s="314"/>
      <c r="E16" s="314"/>
      <c r="F16" s="314"/>
      <c r="G16" s="314"/>
      <c r="H16" s="314"/>
      <c r="I16" s="314"/>
      <c r="J16" s="314"/>
    </row>
    <row r="17" spans="1:10" ht="14.25" customHeight="1">
      <c r="A17" s="314"/>
      <c r="B17" s="314"/>
      <c r="C17" s="314"/>
      <c r="D17" s="314"/>
      <c r="E17" s="314"/>
      <c r="F17" s="314"/>
      <c r="G17" s="314"/>
      <c r="H17" s="314"/>
      <c r="I17" s="314"/>
      <c r="J17" s="314"/>
    </row>
    <row r="18" spans="1:10" ht="14.25" customHeight="1">
      <c r="A18" s="314"/>
      <c r="B18" s="314"/>
      <c r="C18" s="314"/>
      <c r="D18" s="314"/>
      <c r="E18" s="314"/>
      <c r="F18" s="314"/>
      <c r="G18" s="314"/>
      <c r="H18" s="314"/>
      <c r="I18" s="314"/>
      <c r="J18" s="314"/>
    </row>
    <row r="19" spans="1:10" ht="14.25" customHeight="1">
      <c r="A19" s="314"/>
      <c r="B19" s="314"/>
      <c r="C19" s="314"/>
      <c r="D19" s="314"/>
      <c r="E19" s="314"/>
      <c r="F19" s="314"/>
      <c r="G19" s="314"/>
      <c r="H19" s="314"/>
      <c r="I19" s="314"/>
      <c r="J19" s="314"/>
    </row>
    <row r="20" spans="1:10" ht="14.25" customHeight="1">
      <c r="A20" s="314"/>
      <c r="B20" s="314"/>
      <c r="C20" s="314"/>
      <c r="D20" s="314"/>
      <c r="E20" s="314"/>
      <c r="F20" s="314"/>
      <c r="G20" s="314"/>
      <c r="H20" s="314"/>
      <c r="I20" s="314"/>
      <c r="J20" s="314"/>
    </row>
    <row r="21" spans="1:10" ht="14.25" customHeight="1">
      <c r="A21" s="314"/>
      <c r="B21" s="314"/>
      <c r="C21" s="314"/>
      <c r="D21" s="314"/>
      <c r="E21" s="314"/>
      <c r="F21" s="314"/>
      <c r="G21" s="314"/>
      <c r="H21" s="314"/>
      <c r="I21" s="314"/>
      <c r="J21" s="314"/>
    </row>
    <row r="22" spans="1:10" ht="14.25" customHeight="1">
      <c r="A22" s="314"/>
      <c r="B22" s="314"/>
      <c r="C22" s="314"/>
      <c r="D22" s="314"/>
      <c r="E22" s="314"/>
      <c r="F22" s="314"/>
      <c r="G22" s="314"/>
      <c r="H22" s="314"/>
      <c r="I22" s="314"/>
      <c r="J22" s="314"/>
    </row>
    <row r="23" spans="1:10" ht="14.25" customHeight="1">
      <c r="A23" s="314"/>
      <c r="B23" s="314"/>
      <c r="C23" s="314"/>
      <c r="D23" s="314"/>
      <c r="E23" s="314"/>
      <c r="F23" s="314"/>
      <c r="G23" s="314"/>
      <c r="H23" s="314"/>
      <c r="I23" s="314"/>
      <c r="J23" s="314"/>
    </row>
    <row r="24" spans="1:10" ht="14.25" customHeight="1">
      <c r="A24" s="314"/>
      <c r="B24" s="314"/>
      <c r="C24" s="314"/>
      <c r="D24" s="314"/>
      <c r="E24" s="314"/>
      <c r="F24" s="314"/>
      <c r="G24" s="314"/>
      <c r="H24" s="314"/>
      <c r="I24" s="314"/>
      <c r="J24" s="314"/>
    </row>
    <row r="25" spans="1:10" ht="14.25" customHeight="1" thickBot="1">
      <c r="A25" s="314"/>
      <c r="B25" s="314"/>
      <c r="C25" s="314"/>
      <c r="D25" s="314"/>
      <c r="E25" s="314"/>
      <c r="F25" s="314"/>
      <c r="G25" s="314"/>
      <c r="H25" s="314"/>
      <c r="I25" s="314"/>
      <c r="J25" s="314"/>
    </row>
    <row r="26" spans="1:10" ht="14.25" customHeight="1" thickBot="1">
      <c r="A26" s="227"/>
      <c r="B26" s="315" t="s">
        <v>904</v>
      </c>
      <c r="C26" s="316"/>
      <c r="D26" s="315" t="s">
        <v>899</v>
      </c>
      <c r="E26" s="317"/>
      <c r="F26" s="317"/>
      <c r="G26" s="317"/>
      <c r="H26" s="317"/>
      <c r="I26" s="316"/>
      <c r="J26" s="227"/>
    </row>
    <row r="27" spans="1:10" ht="14.25" customHeight="1" thickBot="1">
      <c r="A27" s="227"/>
      <c r="B27" s="318" t="s">
        <v>905</v>
      </c>
      <c r="C27" s="319"/>
      <c r="D27" s="320" t="s">
        <v>929</v>
      </c>
      <c r="E27" s="321"/>
      <c r="F27" s="321"/>
      <c r="G27" s="321"/>
      <c r="H27" s="322"/>
      <c r="I27" s="211" t="s">
        <v>906</v>
      </c>
      <c r="J27" s="227"/>
    </row>
    <row r="28" spans="1:10" ht="14.25" customHeight="1" thickBot="1">
      <c r="A28" s="227"/>
      <c r="B28" s="308" t="s">
        <v>907</v>
      </c>
      <c r="C28" s="309"/>
      <c r="D28" s="310" t="s">
        <v>930</v>
      </c>
      <c r="E28" s="311"/>
      <c r="F28" s="311"/>
      <c r="G28" s="311"/>
      <c r="H28" s="312"/>
      <c r="I28" s="212" t="s">
        <v>908</v>
      </c>
      <c r="J28" s="227"/>
    </row>
    <row r="29" spans="1:10" ht="14.25" customHeight="1" thickBot="1">
      <c r="A29" s="227"/>
      <c r="B29" s="315" t="s">
        <v>909</v>
      </c>
      <c r="C29" s="316"/>
      <c r="D29" s="324" t="s">
        <v>931</v>
      </c>
      <c r="E29" s="325"/>
      <c r="F29" s="325"/>
      <c r="G29" s="325"/>
      <c r="H29" s="326"/>
      <c r="I29" s="211" t="s">
        <v>910</v>
      </c>
      <c r="J29" s="227"/>
    </row>
    <row r="30" spans="1:10" ht="14.25" customHeight="1" thickBot="1">
      <c r="A30" s="227"/>
      <c r="B30" s="315">
        <v>86.99</v>
      </c>
      <c r="C30" s="316"/>
      <c r="D30" s="327" t="s">
        <v>932</v>
      </c>
      <c r="E30" s="328"/>
      <c r="F30" s="328"/>
      <c r="G30" s="328"/>
      <c r="H30" s="329"/>
      <c r="I30" s="211" t="s">
        <v>900</v>
      </c>
      <c r="J30" s="227"/>
    </row>
    <row r="31" spans="1:10">
      <c r="A31" s="226"/>
      <c r="B31" s="226"/>
      <c r="C31" s="226"/>
      <c r="D31" s="226"/>
      <c r="E31" s="226"/>
      <c r="F31" s="226"/>
      <c r="G31" s="226"/>
      <c r="H31" s="226"/>
      <c r="I31" s="226"/>
      <c r="J31" s="226"/>
    </row>
    <row r="32" spans="1:10">
      <c r="A32" s="226"/>
      <c r="B32" s="226"/>
      <c r="C32" s="226"/>
      <c r="D32" s="226"/>
      <c r="E32" s="226"/>
      <c r="F32" s="226"/>
      <c r="G32" s="226"/>
      <c r="H32" s="226"/>
      <c r="I32" s="226"/>
      <c r="J32" s="226"/>
    </row>
    <row r="33" spans="1:10">
      <c r="A33" s="323" t="s">
        <v>934</v>
      </c>
      <c r="B33" s="323"/>
      <c r="C33" s="323"/>
      <c r="D33" s="323"/>
      <c r="E33" s="323"/>
      <c r="F33" s="323"/>
      <c r="G33" s="323"/>
      <c r="H33" s="323"/>
      <c r="I33" s="323"/>
      <c r="J33" s="323"/>
    </row>
    <row r="34" spans="1:10" ht="14.25" customHeight="1">
      <c r="A34" s="323"/>
      <c r="B34" s="323"/>
      <c r="C34" s="323"/>
      <c r="D34" s="323"/>
      <c r="E34" s="323"/>
      <c r="F34" s="323"/>
      <c r="G34" s="323"/>
      <c r="H34" s="323"/>
      <c r="I34" s="323"/>
      <c r="J34" s="323"/>
    </row>
    <row r="35" spans="1:10">
      <c r="A35" s="226"/>
      <c r="B35" s="226"/>
      <c r="C35" s="226"/>
      <c r="D35" s="226"/>
      <c r="E35" s="226"/>
      <c r="F35" s="226"/>
      <c r="G35" s="226"/>
      <c r="H35" s="226"/>
      <c r="I35" s="226"/>
      <c r="J35" s="226"/>
    </row>
  </sheetData>
  <sheetProtection algorithmName="SHA-512" hashValue="3qMsSRELr/pCGHPcybpuo6ceKVkfsDqwH9n0LzrVdgs5wa7oL/zD4XJJUjBLLeec6SR8yddrsPvOtXVraF8NiQ==" saltValue="MpomvoyTcv/Uvj9e+xU4rg==" spinCount="100000" sheet="1" formatCells="0" formatColumns="0" formatRows="0" insertColumns="0" insertRows="0" insertHyperlinks="0" deleteColumns="0" deleteRows="0" selectLockedCells="1" sort="0" autoFilter="0" pivotTables="0"/>
  <mergeCells count="13">
    <mergeCell ref="A33:J34"/>
    <mergeCell ref="B29:C29"/>
    <mergeCell ref="D29:H29"/>
    <mergeCell ref="B30:C30"/>
    <mergeCell ref="D30:H30"/>
    <mergeCell ref="B28:C28"/>
    <mergeCell ref="D28:H28"/>
    <mergeCell ref="A1:J4"/>
    <mergeCell ref="A6:J25"/>
    <mergeCell ref="B26:C26"/>
    <mergeCell ref="D26:I26"/>
    <mergeCell ref="B27:C27"/>
    <mergeCell ref="D27:H27"/>
  </mergeCells>
  <pageMargins left="0.70866141732283472" right="0.70866141732283472" top="0.74803149606299213" bottom="0.74803149606299213" header="0.31496062992125984" footer="0.31496062992125984"/>
  <pageSetup scale="75" orientation="portrait" verticalDpi="0" r:id="rId1"/>
  <headerFooter>
    <oddFooter>&amp;LHFM-C.013&amp;RFecha de Revisión / Nivel: 19 de Septiembre de 2023 / 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D1019-5C61-40B8-B709-C2A06E543732}">
  <sheetPr codeName="Hoja3">
    <pageSetUpPr fitToPage="1"/>
  </sheetPr>
  <dimension ref="A1:M94"/>
  <sheetViews>
    <sheetView showGridLines="0" view="pageBreakPreview" zoomScaleNormal="100" zoomScaleSheetLayoutView="100" workbookViewId="0">
      <selection activeCell="M48" sqref="M48"/>
    </sheetView>
  </sheetViews>
  <sheetFormatPr baseColWidth="10" defaultColWidth="8" defaultRowHeight="12.75"/>
  <cols>
    <col min="1" max="1" width="15.625" style="44" customWidth="1"/>
    <col min="2" max="2" width="11.125" style="44" customWidth="1"/>
    <col min="3" max="4" width="12.625" style="44" customWidth="1"/>
    <col min="5" max="5" width="10.625" style="44" customWidth="1"/>
    <col min="6" max="6" width="16" style="44" customWidth="1"/>
    <col min="7" max="7" width="12.625" style="44" customWidth="1"/>
    <col min="8" max="8" width="8.75" style="44" customWidth="1"/>
    <col min="9" max="9" width="8" style="44" customWidth="1"/>
    <col min="10" max="16384" width="8" style="44"/>
  </cols>
  <sheetData>
    <row r="1" spans="1:9" ht="54.75" customHeight="1" thickBot="1">
      <c r="A1" s="340" t="s">
        <v>957</v>
      </c>
      <c r="B1" s="341"/>
      <c r="C1" s="341"/>
      <c r="D1" s="341"/>
      <c r="E1" s="341"/>
      <c r="F1" s="341"/>
      <c r="G1" s="341"/>
      <c r="H1" s="341"/>
      <c r="I1" s="342"/>
    </row>
    <row r="2" spans="1:9" ht="21.95" customHeight="1" thickBot="1">
      <c r="A2" s="330" t="s">
        <v>829</v>
      </c>
      <c r="B2" s="331"/>
      <c r="C2" s="331"/>
      <c r="D2" s="331"/>
      <c r="E2" s="331"/>
      <c r="F2" s="331"/>
      <c r="G2" s="331"/>
      <c r="H2" s="331"/>
      <c r="I2" s="332"/>
    </row>
    <row r="3" spans="1:9" ht="20.100000000000001" customHeight="1">
      <c r="A3" s="333" t="s">
        <v>830</v>
      </c>
      <c r="B3" s="334"/>
      <c r="C3" s="335"/>
      <c r="D3" s="335"/>
      <c r="E3" s="335"/>
      <c r="F3" s="335"/>
      <c r="G3" s="335"/>
      <c r="H3" s="335"/>
      <c r="I3" s="336"/>
    </row>
    <row r="4" spans="1:9" ht="20.100000000000001" customHeight="1">
      <c r="A4" s="333" t="s">
        <v>831</v>
      </c>
      <c r="B4" s="337"/>
      <c r="C4" s="338"/>
      <c r="D4" s="338"/>
      <c r="E4" s="338"/>
      <c r="F4" s="338"/>
      <c r="G4" s="338"/>
      <c r="H4" s="338"/>
      <c r="I4" s="339"/>
    </row>
    <row r="5" spans="1:9" ht="20.100000000000001" customHeight="1">
      <c r="A5" s="86" t="s">
        <v>832</v>
      </c>
      <c r="B5" s="400"/>
      <c r="C5" s="400"/>
      <c r="D5" s="87" t="s">
        <v>833</v>
      </c>
      <c r="E5" s="401"/>
      <c r="F5" s="401"/>
      <c r="G5" s="87" t="s">
        <v>834</v>
      </c>
      <c r="H5" s="401"/>
      <c r="I5" s="402"/>
    </row>
    <row r="6" spans="1:9" ht="20.100000000000001" customHeight="1">
      <c r="A6" s="333" t="s">
        <v>922</v>
      </c>
      <c r="B6" s="337"/>
      <c r="C6" s="351"/>
      <c r="D6" s="351"/>
      <c r="E6" s="351"/>
      <c r="F6" s="88" t="s">
        <v>835</v>
      </c>
      <c r="G6" s="348"/>
      <c r="H6" s="348"/>
      <c r="I6" s="349"/>
    </row>
    <row r="7" spans="1:9" ht="20.100000000000001" customHeight="1">
      <c r="A7" s="333" t="s">
        <v>836</v>
      </c>
      <c r="B7" s="337"/>
      <c r="C7" s="351"/>
      <c r="D7" s="351"/>
      <c r="E7" s="351"/>
      <c r="F7" s="88" t="s">
        <v>837</v>
      </c>
      <c r="G7" s="348"/>
      <c r="H7" s="348"/>
      <c r="I7" s="349"/>
    </row>
    <row r="8" spans="1:9" ht="20.100000000000001" customHeight="1">
      <c r="A8" s="333" t="s">
        <v>838</v>
      </c>
      <c r="B8" s="334"/>
      <c r="C8" s="347"/>
      <c r="D8" s="347"/>
      <c r="E8" s="347"/>
      <c r="F8" s="88" t="s">
        <v>839</v>
      </c>
      <c r="G8" s="348"/>
      <c r="H8" s="348"/>
      <c r="I8" s="349"/>
    </row>
    <row r="9" spans="1:9" ht="20.100000000000001" customHeight="1">
      <c r="A9" s="50"/>
      <c r="B9" s="48"/>
      <c r="C9" s="48"/>
      <c r="D9" s="48"/>
      <c r="E9" s="48"/>
      <c r="F9" s="48"/>
      <c r="G9" s="48"/>
      <c r="H9" s="48"/>
      <c r="I9" s="51"/>
    </row>
    <row r="10" spans="1:9" ht="20.100000000000001" customHeight="1">
      <c r="A10" s="379" t="s">
        <v>943</v>
      </c>
      <c r="B10" s="418"/>
      <c r="C10" s="350"/>
      <c r="D10" s="350"/>
      <c r="E10" s="350"/>
      <c r="F10" s="88" t="s">
        <v>840</v>
      </c>
      <c r="G10" s="350"/>
      <c r="H10" s="351"/>
      <c r="I10" s="352"/>
    </row>
    <row r="11" spans="1:9" ht="20.100000000000001" customHeight="1">
      <c r="A11" s="379"/>
      <c r="B11" s="418"/>
      <c r="C11" s="49"/>
      <c r="D11" s="52"/>
      <c r="E11" s="52"/>
      <c r="F11" s="52"/>
      <c r="G11" s="52"/>
      <c r="H11" s="53"/>
      <c r="I11" s="54"/>
    </row>
    <row r="12" spans="1:9" ht="20.100000000000001" customHeight="1">
      <c r="A12" s="333" t="s">
        <v>841</v>
      </c>
      <c r="B12" s="334"/>
      <c r="C12" s="334"/>
      <c r="D12" s="334"/>
      <c r="E12" s="334"/>
      <c r="F12" s="334"/>
      <c r="G12" s="334"/>
      <c r="H12" s="334"/>
      <c r="I12" s="355"/>
    </row>
    <row r="13" spans="1:9" ht="20.100000000000001" customHeight="1">
      <c r="A13" s="356"/>
      <c r="B13" s="350"/>
      <c r="C13" s="350"/>
      <c r="D13" s="350"/>
      <c r="E13" s="350"/>
      <c r="F13" s="350"/>
      <c r="G13" s="350"/>
      <c r="H13" s="350"/>
      <c r="I13" s="357"/>
    </row>
    <row r="14" spans="1:9" ht="20.100000000000001" customHeight="1">
      <c r="A14" s="358"/>
      <c r="B14" s="359"/>
      <c r="C14" s="359"/>
      <c r="D14" s="359"/>
      <c r="E14" s="359"/>
      <c r="F14" s="359"/>
      <c r="G14" s="359"/>
      <c r="H14" s="359"/>
      <c r="I14" s="360"/>
    </row>
    <row r="15" spans="1:9" ht="9.9499999999999993" customHeight="1" thickBot="1">
      <c r="A15" s="55"/>
      <c r="B15" s="56"/>
      <c r="C15" s="56"/>
      <c r="D15" s="56"/>
      <c r="E15" s="56"/>
      <c r="F15" s="56"/>
      <c r="G15" s="56"/>
      <c r="H15" s="56"/>
      <c r="I15" s="57"/>
    </row>
    <row r="16" spans="1:9" ht="21.95" customHeight="1" thickBot="1">
      <c r="A16" s="361" t="s">
        <v>842</v>
      </c>
      <c r="B16" s="362"/>
      <c r="C16" s="362"/>
      <c r="D16" s="362"/>
      <c r="E16" s="362"/>
      <c r="F16" s="362"/>
      <c r="G16" s="362"/>
      <c r="H16" s="362"/>
      <c r="I16" s="363"/>
    </row>
    <row r="17" spans="1:12" s="47" customFormat="1" ht="20.100000000000001" customHeight="1">
      <c r="A17" s="89"/>
      <c r="B17" s="90"/>
      <c r="C17" s="419" t="s">
        <v>843</v>
      </c>
      <c r="D17" s="419"/>
      <c r="E17" s="419" t="s">
        <v>844</v>
      </c>
      <c r="F17" s="419"/>
      <c r="G17" s="274" t="s">
        <v>845</v>
      </c>
      <c r="H17" s="353" t="s">
        <v>944</v>
      </c>
      <c r="I17" s="354"/>
      <c r="J17" s="44"/>
    </row>
    <row r="18" spans="1:12" s="47" customFormat="1" ht="18" customHeight="1">
      <c r="A18" s="364" t="s">
        <v>1001</v>
      </c>
      <c r="B18" s="365"/>
      <c r="C18" s="345"/>
      <c r="D18" s="345"/>
      <c r="E18" s="345"/>
      <c r="F18" s="345"/>
      <c r="G18" s="273"/>
      <c r="H18" s="345"/>
      <c r="I18" s="346"/>
      <c r="J18" s="44"/>
    </row>
    <row r="19" spans="1:12" s="47" customFormat="1" ht="18" customHeight="1">
      <c r="A19" s="333" t="s">
        <v>846</v>
      </c>
      <c r="B19" s="334"/>
      <c r="C19" s="345"/>
      <c r="D19" s="345"/>
      <c r="E19" s="345"/>
      <c r="F19" s="345"/>
      <c r="G19" s="273"/>
      <c r="H19" s="345"/>
      <c r="I19" s="346"/>
    </row>
    <row r="20" spans="1:12" s="47" customFormat="1" ht="18" customHeight="1">
      <c r="A20" s="333" t="s">
        <v>847</v>
      </c>
      <c r="B20" s="334"/>
      <c r="C20" s="345"/>
      <c r="D20" s="345"/>
      <c r="E20" s="345"/>
      <c r="F20" s="345"/>
      <c r="G20" s="273"/>
      <c r="H20" s="345"/>
      <c r="I20" s="346"/>
    </row>
    <row r="21" spans="1:12" s="47" customFormat="1" ht="18" customHeight="1">
      <c r="A21" s="333" t="s">
        <v>848</v>
      </c>
      <c r="B21" s="334"/>
      <c r="C21" s="345"/>
      <c r="D21" s="345"/>
      <c r="E21" s="345"/>
      <c r="F21" s="345"/>
      <c r="G21" s="273"/>
      <c r="H21" s="345"/>
      <c r="I21" s="346"/>
      <c r="L21" s="47" t="s">
        <v>849</v>
      </c>
    </row>
    <row r="22" spans="1:12" s="47" customFormat="1" ht="18" customHeight="1">
      <c r="A22" s="368" t="s">
        <v>850</v>
      </c>
      <c r="B22" s="334"/>
      <c r="C22" s="345"/>
      <c r="D22" s="345"/>
      <c r="E22" s="345"/>
      <c r="F22" s="345"/>
      <c r="G22" s="273"/>
      <c r="H22" s="345"/>
      <c r="I22" s="346"/>
    </row>
    <row r="23" spans="1:12" s="47" customFormat="1" ht="18" customHeight="1">
      <c r="A23" s="333" t="s">
        <v>851</v>
      </c>
      <c r="B23" s="334"/>
      <c r="C23" s="345"/>
      <c r="D23" s="345"/>
      <c r="E23" s="345"/>
      <c r="F23" s="345"/>
      <c r="G23" s="273"/>
      <c r="H23" s="345"/>
      <c r="I23" s="346"/>
    </row>
    <row r="24" spans="1:12" s="47" customFormat="1" ht="18" customHeight="1">
      <c r="A24" s="333" t="s">
        <v>852</v>
      </c>
      <c r="B24" s="334"/>
      <c r="C24" s="345"/>
      <c r="D24" s="345"/>
      <c r="E24" s="345"/>
      <c r="F24" s="345"/>
      <c r="G24" s="273"/>
      <c r="H24" s="345"/>
      <c r="I24" s="346"/>
    </row>
    <row r="25" spans="1:12" s="47" customFormat="1" ht="18" customHeight="1">
      <c r="A25" s="333" t="s">
        <v>853</v>
      </c>
      <c r="B25" s="334"/>
      <c r="C25" s="345"/>
      <c r="D25" s="345"/>
      <c r="E25" s="345"/>
      <c r="F25" s="345"/>
      <c r="G25" s="273"/>
      <c r="H25" s="345"/>
      <c r="I25" s="346"/>
    </row>
    <row r="26" spans="1:12" s="47" customFormat="1" ht="18" customHeight="1">
      <c r="A26" s="368" t="s">
        <v>1002</v>
      </c>
      <c r="B26" s="334"/>
      <c r="C26" s="345"/>
      <c r="D26" s="345"/>
      <c r="E26" s="345"/>
      <c r="F26" s="345"/>
      <c r="G26" s="273"/>
      <c r="H26" s="345"/>
      <c r="I26" s="346"/>
    </row>
    <row r="27" spans="1:12" s="47" customFormat="1" ht="18" customHeight="1">
      <c r="A27" s="333" t="s">
        <v>921</v>
      </c>
      <c r="B27" s="334"/>
      <c r="C27" s="345"/>
      <c r="D27" s="345"/>
      <c r="E27" s="345"/>
      <c r="F27" s="345"/>
      <c r="G27" s="273"/>
      <c r="H27" s="345"/>
      <c r="I27" s="346"/>
      <c r="J27" s="660"/>
      <c r="K27" s="271"/>
      <c r="L27" s="270"/>
    </row>
    <row r="28" spans="1:12" ht="9.9499999999999993" customHeight="1" thickBot="1">
      <c r="A28" s="421"/>
      <c r="B28" s="422"/>
      <c r="C28" s="388"/>
      <c r="D28" s="388"/>
      <c r="E28" s="388"/>
      <c r="F28" s="388"/>
      <c r="G28" s="388"/>
      <c r="H28" s="388"/>
      <c r="I28" s="389"/>
    </row>
    <row r="29" spans="1:12" ht="21.95" customHeight="1" thickBot="1">
      <c r="A29" s="361" t="s">
        <v>854</v>
      </c>
      <c r="B29" s="362"/>
      <c r="C29" s="362"/>
      <c r="D29" s="362"/>
      <c r="E29" s="362"/>
      <c r="F29" s="362"/>
      <c r="G29" s="362"/>
      <c r="H29" s="362"/>
      <c r="I29" s="363"/>
    </row>
    <row r="30" spans="1:12" ht="20.100000000000001" customHeight="1">
      <c r="A30" s="366" t="s">
        <v>855</v>
      </c>
      <c r="B30" s="365"/>
      <c r="C30" s="365"/>
      <c r="D30" s="365"/>
      <c r="E30" s="365"/>
      <c r="F30" s="365"/>
      <c r="G30" s="365"/>
      <c r="H30" s="365"/>
      <c r="I30" s="367"/>
    </row>
    <row r="31" spans="1:12" ht="18" customHeight="1">
      <c r="A31" s="381"/>
      <c r="B31" s="382"/>
      <c r="C31" s="382"/>
      <c r="D31" s="382"/>
      <c r="E31" s="382"/>
      <c r="F31" s="382"/>
      <c r="G31" s="382"/>
      <c r="H31" s="382"/>
      <c r="I31" s="383"/>
    </row>
    <row r="32" spans="1:12" ht="18" customHeight="1">
      <c r="A32" s="384"/>
      <c r="B32" s="385"/>
      <c r="C32" s="385"/>
      <c r="D32" s="385"/>
      <c r="E32" s="385"/>
      <c r="F32" s="385"/>
      <c r="G32" s="385"/>
      <c r="H32" s="385"/>
      <c r="I32" s="386"/>
    </row>
    <row r="33" spans="1:9" ht="18" customHeight="1">
      <c r="A33" s="384"/>
      <c r="B33" s="385"/>
      <c r="C33" s="385"/>
      <c r="D33" s="385"/>
      <c r="E33" s="385"/>
      <c r="F33" s="385"/>
      <c r="G33" s="385"/>
      <c r="H33" s="385"/>
      <c r="I33" s="386"/>
    </row>
    <row r="34" spans="1:9" ht="20.100000000000001" customHeight="1">
      <c r="A34" s="366" t="s">
        <v>856</v>
      </c>
      <c r="B34" s="378"/>
      <c r="C34" s="390"/>
      <c r="D34" s="390"/>
      <c r="E34" s="390"/>
      <c r="F34" s="92" t="s">
        <v>857</v>
      </c>
      <c r="G34" s="390"/>
      <c r="H34" s="390"/>
      <c r="I34" s="391"/>
    </row>
    <row r="35" spans="1:9" ht="9.9499999999999993" customHeight="1" thickBot="1">
      <c r="A35" s="387"/>
      <c r="B35" s="388"/>
      <c r="C35" s="388"/>
      <c r="D35" s="388"/>
      <c r="E35" s="388"/>
      <c r="F35" s="388"/>
      <c r="G35" s="388"/>
      <c r="H35" s="388"/>
      <c r="I35" s="389"/>
    </row>
    <row r="36" spans="1:9" ht="21.95" customHeight="1" thickBot="1">
      <c r="A36" s="361" t="s">
        <v>945</v>
      </c>
      <c r="B36" s="362"/>
      <c r="C36" s="362"/>
      <c r="D36" s="362"/>
      <c r="E36" s="362"/>
      <c r="F36" s="362"/>
      <c r="G36" s="362"/>
      <c r="H36" s="362"/>
      <c r="I36" s="363"/>
    </row>
    <row r="37" spans="1:9" ht="5.0999999999999996" customHeight="1">
      <c r="A37" s="275"/>
      <c r="B37" s="276"/>
      <c r="C37" s="276"/>
      <c r="D37" s="276"/>
      <c r="E37" s="276"/>
      <c r="F37" s="276"/>
      <c r="G37" s="276"/>
      <c r="H37" s="276"/>
      <c r="I37" s="277"/>
    </row>
    <row r="38" spans="1:9" ht="9.9499999999999993" customHeight="1">
      <c r="A38" s="420" t="s">
        <v>946</v>
      </c>
      <c r="B38" s="419"/>
      <c r="C38" s="419"/>
      <c r="D38" s="419"/>
      <c r="E38" s="419"/>
      <c r="F38" s="419"/>
      <c r="G38" s="353" t="s">
        <v>947</v>
      </c>
      <c r="H38" s="419"/>
      <c r="I38" s="354"/>
    </row>
    <row r="39" spans="1:9" ht="9.9499999999999993" customHeight="1">
      <c r="A39" s="426"/>
      <c r="B39" s="427"/>
      <c r="C39" s="427"/>
      <c r="D39" s="427"/>
      <c r="E39" s="427"/>
      <c r="F39" s="427"/>
      <c r="G39" s="427"/>
      <c r="H39" s="427"/>
      <c r="I39" s="428"/>
    </row>
    <row r="40" spans="1:9" ht="9.9499999999999993" customHeight="1">
      <c r="A40" s="426"/>
      <c r="B40" s="427"/>
      <c r="C40" s="427"/>
      <c r="D40" s="427"/>
      <c r="E40" s="427"/>
      <c r="F40" s="427"/>
      <c r="G40" s="427"/>
      <c r="H40" s="427"/>
      <c r="I40" s="428"/>
    </row>
    <row r="41" spans="1:9" ht="9.9499999999999993" customHeight="1">
      <c r="A41" s="426"/>
      <c r="B41" s="427"/>
      <c r="C41" s="427"/>
      <c r="D41" s="427"/>
      <c r="E41" s="427"/>
      <c r="F41" s="427"/>
      <c r="G41" s="427"/>
      <c r="H41" s="427"/>
      <c r="I41" s="428"/>
    </row>
    <row r="42" spans="1:9" ht="9.9499999999999993" customHeight="1">
      <c r="A42" s="426"/>
      <c r="B42" s="427"/>
      <c r="C42" s="427"/>
      <c r="D42" s="427"/>
      <c r="E42" s="427"/>
      <c r="F42" s="427"/>
      <c r="G42" s="427"/>
      <c r="H42" s="427"/>
      <c r="I42" s="428"/>
    </row>
    <row r="43" spans="1:9" ht="9.9499999999999993" customHeight="1" thickBot="1">
      <c r="A43" s="66"/>
      <c r="B43" s="67"/>
      <c r="C43" s="67"/>
      <c r="D43" s="67"/>
      <c r="E43" s="67"/>
      <c r="F43" s="67"/>
      <c r="G43" s="67"/>
      <c r="H43" s="67"/>
      <c r="I43" s="263"/>
    </row>
    <row r="44" spans="1:9" ht="21.95" customHeight="1" thickBot="1">
      <c r="A44" s="361" t="s">
        <v>858</v>
      </c>
      <c r="B44" s="362"/>
      <c r="C44" s="362"/>
      <c r="D44" s="362"/>
      <c r="E44" s="362"/>
      <c r="F44" s="361" t="s">
        <v>859</v>
      </c>
      <c r="G44" s="362"/>
      <c r="H44" s="362"/>
      <c r="I44" s="363"/>
    </row>
    <row r="45" spans="1:9" ht="9.9499999999999993" customHeight="1">
      <c r="A45" s="58"/>
      <c r="B45" s="59"/>
      <c r="C45" s="416"/>
      <c r="D45" s="416"/>
      <c r="E45" s="60"/>
      <c r="F45" s="61"/>
      <c r="G45" s="60"/>
      <c r="H45" s="60"/>
      <c r="I45" s="62"/>
    </row>
    <row r="46" spans="1:9" ht="20.100000000000001" customHeight="1">
      <c r="A46" s="377" t="s">
        <v>860</v>
      </c>
      <c r="B46" s="417"/>
      <c r="C46" s="345"/>
      <c r="D46" s="345"/>
      <c r="E46" s="60"/>
      <c r="F46" s="93" t="s">
        <v>861</v>
      </c>
      <c r="G46" s="345"/>
      <c r="H46" s="345"/>
      <c r="I46" s="62"/>
    </row>
    <row r="47" spans="1:9" ht="20.100000000000001" customHeight="1">
      <c r="A47" s="377"/>
      <c r="B47" s="417"/>
      <c r="C47" s="59"/>
      <c r="D47" s="59"/>
      <c r="E47" s="60"/>
      <c r="F47" s="93" t="s">
        <v>862</v>
      </c>
      <c r="G47" s="390"/>
      <c r="H47" s="390"/>
      <c r="I47" s="62"/>
    </row>
    <row r="48" spans="1:9" ht="20.100000000000001" customHeight="1">
      <c r="A48" s="377" t="s">
        <v>863</v>
      </c>
      <c r="B48" s="378"/>
      <c r="C48" s="90" t="s">
        <v>864</v>
      </c>
      <c r="D48" s="90" t="s">
        <v>865</v>
      </c>
      <c r="E48" s="60"/>
      <c r="F48" s="379" t="s">
        <v>866</v>
      </c>
      <c r="G48" s="380"/>
      <c r="H48" s="380"/>
      <c r="I48" s="62"/>
    </row>
    <row r="49" spans="1:9" ht="20.100000000000001" customHeight="1">
      <c r="A49" s="364"/>
      <c r="B49" s="378"/>
      <c r="C49" s="63"/>
      <c r="D49" s="64"/>
      <c r="E49" s="60"/>
      <c r="F49" s="379"/>
      <c r="G49" s="351"/>
      <c r="H49" s="351"/>
      <c r="I49" s="62"/>
    </row>
    <row r="50" spans="1:9" ht="20.100000000000001" customHeight="1">
      <c r="A50" s="377" t="s">
        <v>867</v>
      </c>
      <c r="B50" s="378"/>
      <c r="C50" s="406"/>
      <c r="D50" s="406"/>
      <c r="E50" s="60"/>
      <c r="F50" s="93" t="s">
        <v>868</v>
      </c>
      <c r="G50" s="60"/>
      <c r="H50" s="219"/>
      <c r="I50" s="62"/>
    </row>
    <row r="51" spans="1:9" ht="18" customHeight="1">
      <c r="A51" s="364"/>
      <c r="B51" s="378"/>
      <c r="C51" s="407"/>
      <c r="D51" s="407"/>
      <c r="E51" s="60"/>
      <c r="F51" s="95" t="s">
        <v>928</v>
      </c>
      <c r="G51" s="343"/>
      <c r="H51" s="343"/>
      <c r="I51" s="62"/>
    </row>
    <row r="52" spans="1:9" ht="13.5" customHeight="1">
      <c r="A52" s="94"/>
      <c r="B52" s="91"/>
      <c r="C52" s="65"/>
      <c r="D52" s="65"/>
      <c r="E52" s="60"/>
      <c r="F52" s="61"/>
      <c r="G52" s="344"/>
      <c r="H52" s="344"/>
      <c r="I52" s="62"/>
    </row>
    <row r="53" spans="1:9" ht="14.25" customHeight="1">
      <c r="A53" s="94"/>
      <c r="B53" s="91"/>
      <c r="C53" s="65"/>
      <c r="D53" s="65"/>
      <c r="E53" s="60"/>
      <c r="F53" s="61"/>
      <c r="G53" s="344"/>
      <c r="H53" s="344"/>
      <c r="I53" s="62"/>
    </row>
    <row r="54" spans="1:9" ht="8.25" customHeight="1" thickBot="1">
      <c r="A54" s="66"/>
      <c r="B54" s="67"/>
      <c r="C54" s="68"/>
      <c r="D54" s="68"/>
      <c r="E54" s="69"/>
      <c r="F54" s="70"/>
      <c r="G54" s="69"/>
      <c r="H54" s="69"/>
      <c r="I54" s="71"/>
    </row>
    <row r="55" spans="1:9" ht="21.95" customHeight="1" thickBot="1">
      <c r="A55" s="361" t="s">
        <v>898</v>
      </c>
      <c r="B55" s="362"/>
      <c r="C55" s="362"/>
      <c r="D55" s="362"/>
      <c r="E55" s="362"/>
      <c r="F55" s="362"/>
      <c r="G55" s="362"/>
      <c r="H55" s="362"/>
      <c r="I55" s="363"/>
    </row>
    <row r="56" spans="1:9" ht="17.100000000000001" customHeight="1">
      <c r="A56" s="72"/>
      <c r="B56" s="73"/>
      <c r="C56" s="73"/>
      <c r="D56" s="73"/>
      <c r="E56" s="73"/>
      <c r="F56" s="73"/>
      <c r="G56" s="73"/>
      <c r="H56" s="408" t="s">
        <v>869</v>
      </c>
      <c r="I56" s="409"/>
    </row>
    <row r="57" spans="1:9" ht="17.100000000000001" customHeight="1">
      <c r="A57" s="74"/>
      <c r="B57" s="60"/>
      <c r="C57" s="60"/>
      <c r="D57" s="60"/>
      <c r="E57" s="60"/>
      <c r="F57" s="60"/>
      <c r="G57" s="60"/>
      <c r="H57" s="99" t="s">
        <v>870</v>
      </c>
      <c r="I57" s="100" t="s">
        <v>871</v>
      </c>
    </row>
    <row r="58" spans="1:9" ht="17.100000000000001" customHeight="1">
      <c r="A58" s="95" t="s">
        <v>872</v>
      </c>
      <c r="B58" s="96"/>
      <c r="C58" s="96"/>
      <c r="D58" s="96"/>
      <c r="E58" s="96"/>
      <c r="F58" s="96"/>
      <c r="G58" s="96"/>
      <c r="H58" s="75"/>
      <c r="I58" s="76"/>
    </row>
    <row r="59" spans="1:9" ht="17.100000000000001" customHeight="1">
      <c r="A59" s="95" t="s">
        <v>873</v>
      </c>
      <c r="B59" s="96"/>
      <c r="C59" s="96"/>
      <c r="D59" s="96"/>
      <c r="E59" s="96"/>
      <c r="F59" s="96"/>
      <c r="G59" s="96"/>
      <c r="H59" s="77"/>
      <c r="I59" s="78"/>
    </row>
    <row r="60" spans="1:9" ht="17.100000000000001" customHeight="1">
      <c r="A60" s="287" t="s">
        <v>874</v>
      </c>
      <c r="B60" s="92" t="s">
        <v>875</v>
      </c>
      <c r="C60" s="96"/>
      <c r="D60" s="96"/>
      <c r="E60" s="96"/>
      <c r="F60" s="345"/>
      <c r="G60" s="399"/>
      <c r="H60" s="410"/>
      <c r="I60" s="411"/>
    </row>
    <row r="61" spans="1:9" ht="17.100000000000001" customHeight="1">
      <c r="A61" s="287" t="s">
        <v>874</v>
      </c>
      <c r="B61" s="96" t="s">
        <v>876</v>
      </c>
      <c r="C61" s="96"/>
      <c r="D61" s="96"/>
      <c r="E61" s="96"/>
      <c r="F61" s="345"/>
      <c r="G61" s="399"/>
      <c r="H61" s="412"/>
      <c r="I61" s="413"/>
    </row>
    <row r="62" spans="1:9" ht="17.100000000000001" customHeight="1">
      <c r="A62" s="287" t="s">
        <v>874</v>
      </c>
      <c r="B62" s="96" t="s">
        <v>877</v>
      </c>
      <c r="C62" s="96"/>
      <c r="D62" s="96"/>
      <c r="E62" s="96"/>
      <c r="F62" s="345"/>
      <c r="G62" s="399"/>
      <c r="H62" s="412"/>
      <c r="I62" s="413"/>
    </row>
    <row r="63" spans="1:9" ht="17.100000000000001" customHeight="1">
      <c r="A63" s="287" t="s">
        <v>874</v>
      </c>
      <c r="B63" s="92" t="s">
        <v>894</v>
      </c>
      <c r="C63" s="96"/>
      <c r="D63" s="96"/>
      <c r="E63" s="96"/>
      <c r="F63" s="345"/>
      <c r="G63" s="399"/>
      <c r="H63" s="412"/>
      <c r="I63" s="413"/>
    </row>
    <row r="64" spans="1:9" ht="17.100000000000001" customHeight="1">
      <c r="A64" s="394" t="s">
        <v>878</v>
      </c>
      <c r="B64" s="395"/>
      <c r="C64" s="395"/>
      <c r="D64" s="395"/>
      <c r="E64" s="395"/>
      <c r="F64" s="395"/>
      <c r="G64" s="396"/>
      <c r="H64" s="414"/>
      <c r="I64" s="415"/>
    </row>
    <row r="65" spans="1:9" ht="17.100000000000001" customHeight="1">
      <c r="A65" s="95" t="s">
        <v>879</v>
      </c>
      <c r="B65" s="96"/>
      <c r="C65" s="96"/>
      <c r="D65" s="96"/>
      <c r="E65" s="96"/>
      <c r="F65" s="96"/>
      <c r="G65" s="96"/>
      <c r="H65" s="79"/>
      <c r="I65" s="80"/>
    </row>
    <row r="66" spans="1:9" ht="17.100000000000001" customHeight="1">
      <c r="A66" s="394" t="s">
        <v>948</v>
      </c>
      <c r="B66" s="395"/>
      <c r="C66" s="395"/>
      <c r="D66" s="395"/>
      <c r="E66" s="395"/>
      <c r="F66" s="395"/>
      <c r="G66" s="396"/>
      <c r="H66" s="397"/>
      <c r="I66" s="398"/>
    </row>
    <row r="67" spans="1:9" ht="17.100000000000001" customHeight="1">
      <c r="A67" s="95" t="s">
        <v>880</v>
      </c>
      <c r="B67" s="96"/>
      <c r="C67" s="96"/>
      <c r="D67" s="96"/>
      <c r="E67" s="96"/>
      <c r="F67" s="96"/>
      <c r="G67" s="96"/>
      <c r="H67" s="81"/>
      <c r="I67" s="76"/>
    </row>
    <row r="68" spans="1:9" ht="17.100000000000001" customHeight="1">
      <c r="A68" s="95" t="s">
        <v>881</v>
      </c>
      <c r="B68" s="96"/>
      <c r="C68" s="96"/>
      <c r="D68" s="96"/>
      <c r="E68" s="96"/>
      <c r="F68" s="96"/>
      <c r="G68" s="96"/>
      <c r="H68" s="82"/>
      <c r="I68" s="78"/>
    </row>
    <row r="69" spans="1:9" ht="17.100000000000001" customHeight="1">
      <c r="A69" s="287" t="s">
        <v>874</v>
      </c>
      <c r="B69" s="92" t="s">
        <v>875</v>
      </c>
      <c r="C69" s="96"/>
      <c r="D69" s="96"/>
      <c r="E69" s="96"/>
      <c r="F69" s="345"/>
      <c r="G69" s="399"/>
      <c r="H69" s="410"/>
      <c r="I69" s="411"/>
    </row>
    <row r="70" spans="1:9" ht="17.100000000000001" customHeight="1">
      <c r="A70" s="287" t="s">
        <v>874</v>
      </c>
      <c r="B70" s="96" t="s">
        <v>876</v>
      </c>
      <c r="C70" s="96"/>
      <c r="D70" s="96"/>
      <c r="E70" s="96"/>
      <c r="F70" s="345"/>
      <c r="G70" s="399"/>
      <c r="H70" s="412"/>
      <c r="I70" s="413"/>
    </row>
    <row r="71" spans="1:9" ht="17.100000000000001" customHeight="1">
      <c r="A71" s="287" t="s">
        <v>874</v>
      </c>
      <c r="B71" s="96" t="s">
        <v>877</v>
      </c>
      <c r="C71" s="96"/>
      <c r="D71" s="96"/>
      <c r="E71" s="96"/>
      <c r="F71" s="345"/>
      <c r="G71" s="399"/>
      <c r="H71" s="412"/>
      <c r="I71" s="413"/>
    </row>
    <row r="72" spans="1:9" ht="17.100000000000001" customHeight="1">
      <c r="A72" s="287" t="s">
        <v>874</v>
      </c>
      <c r="B72" s="92" t="s">
        <v>895</v>
      </c>
      <c r="C72" s="96"/>
      <c r="D72" s="96"/>
      <c r="E72" s="96"/>
      <c r="F72" s="345"/>
      <c r="G72" s="399"/>
      <c r="H72" s="412"/>
      <c r="I72" s="413"/>
    </row>
    <row r="73" spans="1:9" ht="17.100000000000001" customHeight="1">
      <c r="A73" s="394" t="s">
        <v>878</v>
      </c>
      <c r="B73" s="395"/>
      <c r="C73" s="395"/>
      <c r="D73" s="395"/>
      <c r="E73" s="395"/>
      <c r="F73" s="395"/>
      <c r="G73" s="396"/>
      <c r="H73" s="414"/>
      <c r="I73" s="415"/>
    </row>
    <row r="74" spans="1:9" ht="17.100000000000001" customHeight="1">
      <c r="A74" s="95" t="s">
        <v>882</v>
      </c>
      <c r="B74" s="96"/>
      <c r="C74" s="96"/>
      <c r="D74" s="96"/>
      <c r="E74" s="96"/>
      <c r="F74" s="96"/>
      <c r="G74" s="96"/>
      <c r="H74" s="83"/>
      <c r="I74" s="84"/>
    </row>
    <row r="75" spans="1:9" ht="17.100000000000001" customHeight="1">
      <c r="A75" s="93" t="s">
        <v>949</v>
      </c>
      <c r="B75" s="96"/>
      <c r="C75" s="96"/>
      <c r="D75" s="96"/>
      <c r="E75" s="96"/>
      <c r="F75" s="96"/>
      <c r="G75" s="96"/>
      <c r="H75" s="423"/>
      <c r="I75" s="424"/>
    </row>
    <row r="76" spans="1:9" ht="17.100000000000001" customHeight="1">
      <c r="A76" s="287" t="s">
        <v>874</v>
      </c>
      <c r="B76" s="96" t="s">
        <v>950</v>
      </c>
      <c r="C76" s="96"/>
      <c r="D76" s="96"/>
      <c r="E76" s="96"/>
      <c r="F76" s="96"/>
      <c r="G76" s="96"/>
      <c r="H76" s="278"/>
      <c r="I76" s="279"/>
    </row>
    <row r="77" spans="1:9" ht="17.100000000000001" customHeight="1">
      <c r="A77" s="287" t="s">
        <v>874</v>
      </c>
      <c r="B77" s="96" t="s">
        <v>951</v>
      </c>
      <c r="C77" s="96"/>
      <c r="D77" s="96"/>
      <c r="E77" s="96"/>
      <c r="F77" s="96"/>
      <c r="G77" s="96"/>
      <c r="H77" s="278"/>
      <c r="I77" s="279"/>
    </row>
    <row r="78" spans="1:9" ht="17.100000000000001" customHeight="1">
      <c r="A78" s="287" t="s">
        <v>874</v>
      </c>
      <c r="B78" s="96" t="s">
        <v>952</v>
      </c>
      <c r="C78" s="96"/>
      <c r="D78" s="96"/>
      <c r="E78" s="96"/>
      <c r="F78" s="96"/>
      <c r="G78" s="96"/>
      <c r="H78" s="278"/>
      <c r="I78" s="279"/>
    </row>
    <row r="79" spans="1:9" ht="17.100000000000001" customHeight="1">
      <c r="A79" s="287" t="s">
        <v>874</v>
      </c>
      <c r="B79" s="96" t="s">
        <v>954</v>
      </c>
      <c r="C79" s="96"/>
      <c r="D79" s="96"/>
      <c r="E79" s="96"/>
      <c r="F79" s="96"/>
      <c r="G79" s="96"/>
      <c r="H79" s="278"/>
      <c r="I79" s="279"/>
    </row>
    <row r="80" spans="1:9" ht="17.100000000000001" customHeight="1">
      <c r="A80" s="287" t="s">
        <v>874</v>
      </c>
      <c r="B80" s="96" t="s">
        <v>953</v>
      </c>
      <c r="C80" s="96"/>
      <c r="D80" s="96"/>
      <c r="E80" s="96"/>
      <c r="F80" s="96"/>
      <c r="G80" s="96"/>
      <c r="H80" s="278"/>
      <c r="I80" s="279"/>
    </row>
    <row r="81" spans="1:13" ht="17.100000000000001" customHeight="1">
      <c r="A81" s="93" t="s">
        <v>955</v>
      </c>
      <c r="B81" s="96"/>
      <c r="C81" s="96"/>
      <c r="D81" s="96"/>
      <c r="E81" s="96"/>
      <c r="F81" s="96"/>
      <c r="G81" s="96"/>
      <c r="H81" s="278"/>
      <c r="I81" s="279"/>
    </row>
    <row r="82" spans="1:13" ht="17.100000000000001" customHeight="1">
      <c r="A82" s="394" t="s">
        <v>956</v>
      </c>
      <c r="B82" s="395"/>
      <c r="C82" s="395"/>
      <c r="D82" s="395"/>
      <c r="E82" s="395"/>
      <c r="F82" s="395"/>
      <c r="G82" s="425"/>
      <c r="H82" s="295"/>
      <c r="I82" s="296"/>
    </row>
    <row r="83" spans="1:13" ht="17.100000000000001" customHeight="1">
      <c r="A83" s="93" t="s">
        <v>1003</v>
      </c>
      <c r="B83" s="294"/>
      <c r="C83" s="294"/>
      <c r="D83" s="294"/>
      <c r="E83" s="294"/>
      <c r="F83" s="294"/>
      <c r="G83" s="294"/>
      <c r="H83" s="278"/>
      <c r="I83" s="279"/>
    </row>
    <row r="84" spans="1:13" ht="17.100000000000001" customHeight="1">
      <c r="A84" s="394" t="s">
        <v>878</v>
      </c>
      <c r="B84" s="395"/>
      <c r="C84" s="395"/>
      <c r="D84" s="395"/>
      <c r="E84" s="395"/>
      <c r="F84" s="395"/>
      <c r="G84" s="396"/>
      <c r="H84" s="297"/>
      <c r="I84" s="298"/>
    </row>
    <row r="85" spans="1:13" ht="17.100000000000001" customHeight="1">
      <c r="A85" s="93" t="s">
        <v>1004</v>
      </c>
      <c r="B85" s="96"/>
      <c r="C85" s="96"/>
      <c r="D85" s="96"/>
      <c r="E85" s="96"/>
      <c r="F85" s="96"/>
      <c r="G85" s="96"/>
      <c r="H85" s="299"/>
      <c r="I85" s="300"/>
      <c r="L85" s="272"/>
      <c r="M85" s="272"/>
    </row>
    <row r="86" spans="1:13" ht="17.100000000000001" customHeight="1">
      <c r="A86" s="394" t="s">
        <v>883</v>
      </c>
      <c r="B86" s="395"/>
      <c r="C86" s="395"/>
      <c r="D86" s="395"/>
      <c r="E86" s="395"/>
      <c r="F86" s="395"/>
      <c r="G86" s="395"/>
      <c r="H86" s="395"/>
      <c r="I86" s="404"/>
    </row>
    <row r="87" spans="1:13" ht="15.95" customHeight="1">
      <c r="A87" s="93"/>
      <c r="B87" s="285" t="s">
        <v>896</v>
      </c>
      <c r="C87" s="403" t="s">
        <v>897</v>
      </c>
      <c r="D87" s="403"/>
      <c r="E87" s="96"/>
      <c r="F87" s="96"/>
      <c r="G87" s="285" t="s">
        <v>896</v>
      </c>
      <c r="H87" s="403" t="s">
        <v>897</v>
      </c>
      <c r="I87" s="405"/>
    </row>
    <row r="88" spans="1:13" ht="15.95" customHeight="1">
      <c r="A88" s="97" t="s">
        <v>884</v>
      </c>
      <c r="B88" s="85"/>
      <c r="C88" s="392"/>
      <c r="D88" s="392"/>
      <c r="E88" s="96"/>
      <c r="F88" s="98" t="s">
        <v>887</v>
      </c>
      <c r="G88" s="85"/>
      <c r="H88" s="392"/>
      <c r="I88" s="393"/>
    </row>
    <row r="89" spans="1:13" ht="15.95" customHeight="1">
      <c r="A89" s="97" t="s">
        <v>885</v>
      </c>
      <c r="B89" s="85"/>
      <c r="C89" s="392"/>
      <c r="D89" s="392"/>
      <c r="E89" s="96"/>
      <c r="F89" s="98" t="s">
        <v>888</v>
      </c>
      <c r="G89" s="85"/>
      <c r="H89" s="392"/>
      <c r="I89" s="393"/>
    </row>
    <row r="90" spans="1:13" ht="15.95" customHeight="1">
      <c r="A90" s="97" t="s">
        <v>886</v>
      </c>
      <c r="B90" s="85"/>
      <c r="C90" s="392"/>
      <c r="D90" s="392"/>
      <c r="E90" s="96"/>
      <c r="F90" s="98" t="s">
        <v>889</v>
      </c>
      <c r="G90" s="85"/>
      <c r="H90" s="392"/>
      <c r="I90" s="393"/>
    </row>
    <row r="91" spans="1:13" ht="12" customHeight="1" thickBot="1">
      <c r="A91" s="288"/>
      <c r="B91" s="289"/>
      <c r="C91" s="290"/>
      <c r="D91" s="290"/>
      <c r="E91" s="291"/>
      <c r="F91" s="292"/>
      <c r="G91" s="289"/>
      <c r="H91" s="290"/>
      <c r="I91" s="293"/>
    </row>
    <row r="92" spans="1:13" ht="21.95" customHeight="1" thickBot="1">
      <c r="A92" s="371" t="s">
        <v>893</v>
      </c>
      <c r="B92" s="372"/>
      <c r="C92" s="373"/>
      <c r="D92" s="374"/>
      <c r="E92" s="375"/>
      <c r="F92" s="375"/>
      <c r="G92" s="375"/>
      <c r="H92" s="375"/>
      <c r="I92" s="376"/>
    </row>
    <row r="93" spans="1:13" ht="9.9499999999999993" customHeight="1">
      <c r="A93" s="59"/>
      <c r="B93" s="59"/>
      <c r="C93" s="59"/>
      <c r="D93" s="59"/>
      <c r="E93" s="59"/>
      <c r="F93" s="369"/>
      <c r="G93" s="370"/>
      <c r="H93" s="370"/>
      <c r="I93" s="370"/>
    </row>
    <row r="94" spans="1:13">
      <c r="I94" s="45"/>
    </row>
  </sheetData>
  <sheetProtection selectLockedCells="1"/>
  <mergeCells count="137">
    <mergeCell ref="A84:G84"/>
    <mergeCell ref="H75:I75"/>
    <mergeCell ref="A82:G82"/>
    <mergeCell ref="A39:F39"/>
    <mergeCell ref="G39:I39"/>
    <mergeCell ref="A40:F40"/>
    <mergeCell ref="G40:I40"/>
    <mergeCell ref="A41:F41"/>
    <mergeCell ref="G41:I41"/>
    <mergeCell ref="A42:F42"/>
    <mergeCell ref="G42:I42"/>
    <mergeCell ref="G46:H46"/>
    <mergeCell ref="G47:H47"/>
    <mergeCell ref="A36:I36"/>
    <mergeCell ref="A38:F38"/>
    <mergeCell ref="G38:I38"/>
    <mergeCell ref="C22:D22"/>
    <mergeCell ref="E22:F22"/>
    <mergeCell ref="C23:D23"/>
    <mergeCell ref="E23:F23"/>
    <mergeCell ref="C24:D24"/>
    <mergeCell ref="E24:F24"/>
    <mergeCell ref="C25:D25"/>
    <mergeCell ref="E25:F25"/>
    <mergeCell ref="C27:D27"/>
    <mergeCell ref="E27:F27"/>
    <mergeCell ref="C26:D26"/>
    <mergeCell ref="E26:F26"/>
    <mergeCell ref="A22:B22"/>
    <mergeCell ref="H22:I22"/>
    <mergeCell ref="A23:B23"/>
    <mergeCell ref="H23:I23"/>
    <mergeCell ref="A28:B28"/>
    <mergeCell ref="C28:E28"/>
    <mergeCell ref="F28:I28"/>
    <mergeCell ref="A29:I29"/>
    <mergeCell ref="A10:B11"/>
    <mergeCell ref="C17:D17"/>
    <mergeCell ref="E17:F17"/>
    <mergeCell ref="C19:D19"/>
    <mergeCell ref="E19:F19"/>
    <mergeCell ref="C20:D20"/>
    <mergeCell ref="E20:F20"/>
    <mergeCell ref="C21:D21"/>
    <mergeCell ref="E21:F21"/>
    <mergeCell ref="B5:C5"/>
    <mergeCell ref="E5:F5"/>
    <mergeCell ref="H5:I5"/>
    <mergeCell ref="C34:E34"/>
    <mergeCell ref="C87:D87"/>
    <mergeCell ref="C88:D88"/>
    <mergeCell ref="A86:I86"/>
    <mergeCell ref="H87:I87"/>
    <mergeCell ref="H88:I88"/>
    <mergeCell ref="A73:G73"/>
    <mergeCell ref="A50:B51"/>
    <mergeCell ref="C50:D51"/>
    <mergeCell ref="A55:I55"/>
    <mergeCell ref="H56:I56"/>
    <mergeCell ref="F60:G60"/>
    <mergeCell ref="H60:I64"/>
    <mergeCell ref="F61:G61"/>
    <mergeCell ref="F62:G62"/>
    <mergeCell ref="F63:G63"/>
    <mergeCell ref="C45:D45"/>
    <mergeCell ref="A46:B47"/>
    <mergeCell ref="C46:D46"/>
    <mergeCell ref="H69:I73"/>
    <mergeCell ref="F70:G70"/>
    <mergeCell ref="F93:I93"/>
    <mergeCell ref="A92:C92"/>
    <mergeCell ref="D92:I92"/>
    <mergeCell ref="A48:B49"/>
    <mergeCell ref="F48:F49"/>
    <mergeCell ref="G48:H49"/>
    <mergeCell ref="A31:I31"/>
    <mergeCell ref="A32:I32"/>
    <mergeCell ref="A33:I33"/>
    <mergeCell ref="A34:B34"/>
    <mergeCell ref="A35:I35"/>
    <mergeCell ref="A44:E44"/>
    <mergeCell ref="F44:I44"/>
    <mergeCell ref="G34:I34"/>
    <mergeCell ref="H89:I89"/>
    <mergeCell ref="H90:I90"/>
    <mergeCell ref="C89:D89"/>
    <mergeCell ref="C90:D90"/>
    <mergeCell ref="A64:G64"/>
    <mergeCell ref="A66:G66"/>
    <mergeCell ref="H66:I66"/>
    <mergeCell ref="F69:G69"/>
    <mergeCell ref="F71:G71"/>
    <mergeCell ref="F72:G72"/>
    <mergeCell ref="A30:I30"/>
    <mergeCell ref="A24:B24"/>
    <mergeCell ref="H24:I24"/>
    <mergeCell ref="A27:B27"/>
    <mergeCell ref="H27:I27"/>
    <mergeCell ref="A20:B20"/>
    <mergeCell ref="H20:I20"/>
    <mergeCell ref="A21:B21"/>
    <mergeCell ref="H21:I21"/>
    <mergeCell ref="H26:I26"/>
    <mergeCell ref="A26:B26"/>
    <mergeCell ref="H19:I19"/>
    <mergeCell ref="A12:I12"/>
    <mergeCell ref="A13:I13"/>
    <mergeCell ref="A14:I14"/>
    <mergeCell ref="A16:I16"/>
    <mergeCell ref="A18:B18"/>
    <mergeCell ref="C18:D18"/>
    <mergeCell ref="E18:F18"/>
    <mergeCell ref="H18:I18"/>
    <mergeCell ref="A2:I2"/>
    <mergeCell ref="A3:B3"/>
    <mergeCell ref="C3:I3"/>
    <mergeCell ref="A4:B4"/>
    <mergeCell ref="C4:I4"/>
    <mergeCell ref="A1:I1"/>
    <mergeCell ref="G51:H51"/>
    <mergeCell ref="G52:H52"/>
    <mergeCell ref="G53:H53"/>
    <mergeCell ref="A25:B25"/>
    <mergeCell ref="H25:I25"/>
    <mergeCell ref="A8:B8"/>
    <mergeCell ref="C8:E8"/>
    <mergeCell ref="G8:I8"/>
    <mergeCell ref="C10:E10"/>
    <mergeCell ref="G10:I10"/>
    <mergeCell ref="A6:B6"/>
    <mergeCell ref="C6:E6"/>
    <mergeCell ref="G6:I6"/>
    <mergeCell ref="A7:B7"/>
    <mergeCell ref="C7:E7"/>
    <mergeCell ref="G7:I7"/>
    <mergeCell ref="H17:I17"/>
    <mergeCell ref="A19:B19"/>
  </mergeCells>
  <printOptions horizontalCentered="1" verticalCentered="1"/>
  <pageMargins left="0.23622047244094491" right="0.23622047244094491" top="0.39370078740157483" bottom="0.39370078740157483" header="0.31496062992125984" footer="0.31496062992125984"/>
  <pageSetup scale="87" fitToHeight="0" orientation="portrait" r:id="rId1"/>
  <headerFooter alignWithMargins="0">
    <oddFooter>&amp;LHFM-C.013&amp;RFecha de Revisión / Nivel: 19 de Septiembre de 2023 / 6</oddFooter>
  </headerFooter>
  <rowBreaks count="2" manualBreakCount="2">
    <brk id="43" max="8" man="1"/>
    <brk id="92"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E1D1-21A6-4726-A050-EDC771A90497}">
  <sheetPr codeName="Hoja4">
    <pageSetUpPr fitToPage="1"/>
  </sheetPr>
  <dimension ref="B1:Y39"/>
  <sheetViews>
    <sheetView showGridLines="0" view="pageBreakPreview" topLeftCell="A12" zoomScale="70" zoomScaleNormal="100" zoomScaleSheetLayoutView="70" workbookViewId="0">
      <selection activeCell="Y31" sqref="Y31"/>
    </sheetView>
  </sheetViews>
  <sheetFormatPr baseColWidth="10" defaultColWidth="8" defaultRowHeight="12.75"/>
  <cols>
    <col min="1" max="1" width="8" style="44"/>
    <col min="2" max="2" width="16.25" style="44" bestFit="1" customWidth="1"/>
    <col min="3" max="20" width="6.625" style="44" customWidth="1"/>
    <col min="21" max="16384" width="8" style="44"/>
  </cols>
  <sheetData>
    <row r="1" spans="2:25" ht="54.75" customHeight="1" thickBot="1">
      <c r="B1" s="647" t="s">
        <v>935</v>
      </c>
      <c r="C1" s="648"/>
      <c r="D1" s="648"/>
      <c r="E1" s="648"/>
      <c r="F1" s="648"/>
      <c r="G1" s="648"/>
      <c r="H1" s="648"/>
      <c r="I1" s="648"/>
      <c r="J1" s="648"/>
      <c r="K1" s="648"/>
      <c r="L1" s="648"/>
      <c r="M1" s="648"/>
      <c r="N1" s="648"/>
      <c r="O1" s="648"/>
      <c r="P1" s="648"/>
      <c r="Q1" s="648"/>
      <c r="R1" s="648"/>
      <c r="S1" s="648"/>
      <c r="T1" s="649"/>
    </row>
    <row r="2" spans="2:25" ht="30" customHeight="1" thickBot="1">
      <c r="B2" s="442" t="s">
        <v>911</v>
      </c>
      <c r="C2" s="442"/>
      <c r="D2" s="442"/>
      <c r="E2" s="442"/>
      <c r="F2" s="442"/>
      <c r="G2" s="442"/>
      <c r="H2" s="442"/>
      <c r="I2" s="442"/>
      <c r="J2" s="442"/>
      <c r="K2" s="442"/>
      <c r="L2" s="442"/>
      <c r="M2" s="442"/>
      <c r="N2" s="442"/>
      <c r="O2" s="442"/>
      <c r="P2" s="442"/>
      <c r="Q2" s="442"/>
      <c r="R2" s="442"/>
      <c r="S2" s="442"/>
      <c r="T2" s="442"/>
    </row>
    <row r="3" spans="2:25" ht="15" thickBot="1">
      <c r="B3" s="233"/>
      <c r="C3" s="650"/>
      <c r="D3" s="650"/>
      <c r="E3" s="650"/>
      <c r="F3" s="650"/>
      <c r="G3" s="650"/>
      <c r="H3" s="650"/>
      <c r="I3" s="650"/>
      <c r="J3" s="650"/>
      <c r="K3" s="651"/>
      <c r="L3" s="651"/>
      <c r="M3" s="651"/>
      <c r="N3" s="651"/>
      <c r="O3" s="651"/>
      <c r="P3" s="651"/>
      <c r="Q3" s="651"/>
      <c r="R3" s="651"/>
      <c r="S3" s="651"/>
      <c r="T3" s="652"/>
    </row>
    <row r="4" spans="2:25" ht="15.95" customHeight="1" thickTop="1" thickBot="1">
      <c r="B4" s="445" t="str">
        <f>CONCATENATE('General Company Information'!C3," Self Assessment")</f>
        <v xml:space="preserve"> Self Assessment</v>
      </c>
      <c r="C4" s="653"/>
      <c r="D4" s="653"/>
      <c r="E4" s="653"/>
      <c r="F4" s="653"/>
      <c r="G4" s="654"/>
      <c r="H4" s="655"/>
      <c r="I4" s="651"/>
      <c r="J4" s="651"/>
      <c r="K4" s="651"/>
      <c r="L4" s="651"/>
      <c r="M4" s="651"/>
      <c r="N4" s="651"/>
      <c r="O4" s="651"/>
      <c r="P4" s="651"/>
      <c r="Q4" s="443">
        <f>'Self Assessment Sheet'!K6</f>
        <v>0</v>
      </c>
      <c r="R4" s="443"/>
      <c r="S4" s="443"/>
      <c r="T4" s="656"/>
    </row>
    <row r="5" spans="2:25" ht="15.95" customHeight="1" thickTop="1" thickBot="1">
      <c r="B5" s="445"/>
      <c r="C5" s="653"/>
      <c r="D5" s="653"/>
      <c r="E5" s="653"/>
      <c r="F5" s="653"/>
      <c r="G5" s="657"/>
      <c r="H5" s="655"/>
      <c r="I5" s="651"/>
      <c r="J5" s="651"/>
      <c r="K5" s="651"/>
      <c r="L5" s="651"/>
      <c r="M5" s="651"/>
      <c r="N5" s="651"/>
      <c r="O5" s="651"/>
      <c r="P5" s="651"/>
      <c r="Q5" s="444" t="str">
        <f>'Self Assessment Sheet'!Q6</f>
        <v xml:space="preserve"> </v>
      </c>
      <c r="R5" s="444"/>
      <c r="S5" s="444"/>
      <c r="T5" s="658"/>
    </row>
    <row r="6" spans="2:25" ht="15.95" customHeight="1" thickTop="1">
      <c r="B6" s="234"/>
      <c r="C6" s="655"/>
      <c r="D6" s="655"/>
      <c r="E6" s="655"/>
      <c r="F6" s="655"/>
      <c r="G6" s="657"/>
      <c r="H6" s="655"/>
      <c r="I6" s="659"/>
      <c r="J6" s="659"/>
      <c r="K6" s="651"/>
      <c r="L6" s="651"/>
      <c r="M6" s="651"/>
      <c r="N6" s="651"/>
      <c r="O6" s="651"/>
      <c r="P6" s="651"/>
      <c r="Q6" s="651"/>
      <c r="R6" s="651"/>
      <c r="S6" s="651"/>
      <c r="T6" s="652"/>
    </row>
    <row r="7" spans="2:25" ht="15.95" customHeight="1">
      <c r="B7" s="234"/>
      <c r="C7" s="655"/>
      <c r="D7" s="655"/>
      <c r="E7" s="655"/>
      <c r="F7" s="655"/>
      <c r="G7" s="657"/>
      <c r="H7" s="655"/>
      <c r="I7" s="659"/>
      <c r="J7" s="659"/>
      <c r="K7" s="651"/>
      <c r="L7" s="651"/>
      <c r="M7" s="651"/>
      <c r="N7" s="651"/>
      <c r="O7" s="651"/>
      <c r="P7" s="651"/>
      <c r="Q7" s="651"/>
      <c r="R7" s="651"/>
      <c r="S7" s="651"/>
      <c r="T7" s="652"/>
    </row>
    <row r="8" spans="2:25" ht="15.95" customHeight="1">
      <c r="B8" s="234"/>
      <c r="C8" s="655"/>
      <c r="D8" s="655"/>
      <c r="E8" s="655"/>
      <c r="F8" s="655"/>
      <c r="G8" s="657"/>
      <c r="H8" s="655"/>
      <c r="I8" s="659"/>
      <c r="J8" s="659"/>
      <c r="K8" s="651"/>
      <c r="L8" s="651"/>
      <c r="M8" s="651"/>
      <c r="N8" s="651"/>
      <c r="O8" s="651"/>
      <c r="P8" s="651"/>
      <c r="Q8" s="651"/>
      <c r="R8" s="651"/>
      <c r="S8" s="651"/>
      <c r="T8" s="652"/>
    </row>
    <row r="9" spans="2:25" ht="15.95" customHeight="1">
      <c r="B9" s="234"/>
      <c r="C9" s="655"/>
      <c r="D9" s="655"/>
      <c r="E9" s="655"/>
      <c r="F9" s="655"/>
      <c r="G9" s="657"/>
      <c r="H9" s="655"/>
      <c r="I9" s="659"/>
      <c r="J9" s="659"/>
      <c r="K9" s="651"/>
      <c r="L9" s="651"/>
      <c r="M9" s="651"/>
      <c r="N9" s="651"/>
      <c r="O9" s="651"/>
      <c r="P9" s="651"/>
      <c r="Q9" s="651"/>
      <c r="R9" s="651"/>
      <c r="S9" s="651"/>
      <c r="T9" s="652"/>
    </row>
    <row r="10" spans="2:25" ht="15.95" customHeight="1">
      <c r="B10" s="234"/>
      <c r="C10" s="655"/>
      <c r="D10" s="655"/>
      <c r="E10" s="655"/>
      <c r="F10" s="655"/>
      <c r="G10" s="657"/>
      <c r="H10" s="655"/>
      <c r="I10" s="659"/>
      <c r="J10" s="659"/>
      <c r="K10" s="651"/>
      <c r="L10" s="651"/>
      <c r="M10" s="651"/>
      <c r="N10" s="651"/>
      <c r="O10" s="651"/>
      <c r="P10" s="651"/>
      <c r="Q10" s="651"/>
      <c r="R10" s="651"/>
      <c r="S10" s="651"/>
      <c r="T10" s="652"/>
    </row>
    <row r="11" spans="2:25" ht="15.95" customHeight="1">
      <c r="B11" s="234"/>
      <c r="C11" s="655"/>
      <c r="D11" s="655"/>
      <c r="E11" s="655"/>
      <c r="F11" s="655"/>
      <c r="G11" s="657"/>
      <c r="H11" s="655"/>
      <c r="I11" s="659"/>
      <c r="J11" s="659"/>
      <c r="K11" s="651"/>
      <c r="L11" s="651"/>
      <c r="M11" s="651"/>
      <c r="N11" s="651"/>
      <c r="O11" s="651"/>
      <c r="P11" s="651"/>
      <c r="Q11" s="651"/>
      <c r="R11" s="651"/>
      <c r="S11" s="651"/>
      <c r="T11" s="652"/>
      <c r="V11" s="272"/>
      <c r="W11" s="272"/>
      <c r="X11" s="272"/>
      <c r="Y11" s="272"/>
    </row>
    <row r="12" spans="2:25" ht="15.95" customHeight="1">
      <c r="B12" s="234"/>
      <c r="C12" s="655"/>
      <c r="D12" s="655"/>
      <c r="E12" s="655"/>
      <c r="F12" s="655"/>
      <c r="G12" s="657"/>
      <c r="H12" s="655"/>
      <c r="I12" s="659"/>
      <c r="J12" s="659"/>
      <c r="K12" s="651"/>
      <c r="L12" s="651"/>
      <c r="M12" s="651"/>
      <c r="N12" s="651"/>
      <c r="O12" s="651"/>
      <c r="P12" s="651"/>
      <c r="Q12" s="651"/>
      <c r="R12" s="651"/>
      <c r="S12" s="651"/>
      <c r="T12" s="652"/>
      <c r="V12" s="272"/>
    </row>
    <row r="13" spans="2:25" ht="15.95" customHeight="1">
      <c r="B13" s="234"/>
      <c r="C13" s="655"/>
      <c r="D13" s="655"/>
      <c r="E13" s="655"/>
      <c r="F13" s="655"/>
      <c r="G13" s="657"/>
      <c r="H13" s="655"/>
      <c r="I13" s="659"/>
      <c r="J13" s="659"/>
      <c r="K13" s="651"/>
      <c r="L13" s="651"/>
      <c r="M13" s="651"/>
      <c r="N13" s="651"/>
      <c r="O13" s="651"/>
      <c r="P13" s="651"/>
      <c r="Q13" s="651"/>
      <c r="R13" s="651"/>
      <c r="S13" s="651"/>
      <c r="T13" s="652"/>
    </row>
    <row r="14" spans="2:25" ht="15.95" customHeight="1">
      <c r="B14" s="234"/>
      <c r="C14" s="655"/>
      <c r="D14" s="655"/>
      <c r="E14" s="655"/>
      <c r="F14" s="655"/>
      <c r="G14" s="657"/>
      <c r="H14" s="655"/>
      <c r="I14" s="659"/>
      <c r="J14" s="659"/>
      <c r="K14" s="651"/>
      <c r="L14" s="651"/>
      <c r="M14" s="651"/>
      <c r="N14" s="651"/>
      <c r="O14" s="651"/>
      <c r="P14" s="651"/>
      <c r="Q14" s="651"/>
      <c r="R14" s="651"/>
      <c r="S14" s="651"/>
      <c r="T14" s="652"/>
    </row>
    <row r="15" spans="2:25" ht="15.95" customHeight="1">
      <c r="B15" s="234"/>
      <c r="C15" s="655"/>
      <c r="D15" s="655"/>
      <c r="E15" s="655"/>
      <c r="F15" s="655"/>
      <c r="G15" s="657"/>
      <c r="H15" s="655"/>
      <c r="I15" s="659"/>
      <c r="J15" s="659"/>
      <c r="K15" s="651"/>
      <c r="L15" s="651"/>
      <c r="M15" s="651"/>
      <c r="N15" s="651"/>
      <c r="O15" s="651"/>
      <c r="P15" s="651"/>
      <c r="Q15" s="651"/>
      <c r="R15" s="651"/>
      <c r="S15" s="651"/>
      <c r="T15" s="652"/>
    </row>
    <row r="16" spans="2:25" ht="15.95" customHeight="1">
      <c r="B16" s="234"/>
      <c r="C16" s="655"/>
      <c r="D16" s="655"/>
      <c r="E16" s="655"/>
      <c r="F16" s="655"/>
      <c r="G16" s="657"/>
      <c r="H16" s="655"/>
      <c r="I16" s="659"/>
      <c r="J16" s="659"/>
      <c r="K16" s="651"/>
      <c r="L16" s="651"/>
      <c r="M16" s="651"/>
      <c r="N16" s="651"/>
      <c r="O16" s="651"/>
      <c r="P16" s="651"/>
      <c r="Q16" s="651"/>
      <c r="R16" s="651"/>
      <c r="S16" s="651"/>
      <c r="T16" s="652"/>
    </row>
    <row r="17" spans="2:20" ht="15.95" customHeight="1">
      <c r="B17" s="234"/>
      <c r="C17" s="655"/>
      <c r="D17" s="655"/>
      <c r="E17" s="655"/>
      <c r="F17" s="655"/>
      <c r="G17" s="657"/>
      <c r="H17" s="655"/>
      <c r="I17" s="659"/>
      <c r="J17" s="659"/>
      <c r="K17" s="651"/>
      <c r="L17" s="651"/>
      <c r="M17" s="651"/>
      <c r="N17" s="651"/>
      <c r="O17" s="651"/>
      <c r="P17" s="651"/>
      <c r="Q17" s="651"/>
      <c r="R17" s="651"/>
      <c r="S17" s="651"/>
      <c r="T17" s="652"/>
    </row>
    <row r="18" spans="2:20" ht="15.95" customHeight="1">
      <c r="B18" s="234"/>
      <c r="C18" s="655"/>
      <c r="D18" s="655"/>
      <c r="E18" s="655"/>
      <c r="F18" s="655"/>
      <c r="G18" s="657"/>
      <c r="H18" s="655"/>
      <c r="I18" s="659"/>
      <c r="J18" s="659"/>
      <c r="K18" s="651"/>
      <c r="L18" s="651"/>
      <c r="M18" s="651"/>
      <c r="N18" s="651"/>
      <c r="O18" s="651"/>
      <c r="P18" s="651"/>
      <c r="Q18" s="651"/>
      <c r="R18" s="651"/>
      <c r="S18" s="651"/>
      <c r="T18" s="652"/>
    </row>
    <row r="19" spans="2:20" ht="15.95" customHeight="1">
      <c r="B19" s="234"/>
      <c r="C19" s="655"/>
      <c r="D19" s="655"/>
      <c r="E19" s="655"/>
      <c r="F19" s="655"/>
      <c r="G19" s="657"/>
      <c r="H19" s="655"/>
      <c r="I19" s="659"/>
      <c r="J19" s="659"/>
      <c r="K19" s="651"/>
      <c r="L19" s="651"/>
      <c r="M19" s="651"/>
      <c r="N19" s="651"/>
      <c r="O19" s="651"/>
      <c r="P19" s="651"/>
      <c r="Q19" s="651"/>
      <c r="R19" s="651"/>
      <c r="S19" s="651"/>
      <c r="T19" s="652"/>
    </row>
    <row r="20" spans="2:20" ht="15.95" customHeight="1">
      <c r="B20" s="234"/>
      <c r="C20" s="655"/>
      <c r="D20" s="655"/>
      <c r="E20" s="655"/>
      <c r="F20" s="655"/>
      <c r="G20" s="657"/>
      <c r="H20" s="655"/>
      <c r="I20" s="659"/>
      <c r="J20" s="659"/>
      <c r="K20" s="651"/>
      <c r="L20" s="651"/>
      <c r="M20" s="651"/>
      <c r="N20" s="651"/>
      <c r="O20" s="651"/>
      <c r="P20" s="651"/>
      <c r="Q20" s="651"/>
      <c r="R20" s="651"/>
      <c r="S20" s="651"/>
      <c r="T20" s="652"/>
    </row>
    <row r="21" spans="2:20" ht="15.95" customHeight="1">
      <c r="B21" s="234"/>
      <c r="C21" s="655"/>
      <c r="D21" s="655"/>
      <c r="E21" s="655"/>
      <c r="F21" s="655"/>
      <c r="G21" s="657"/>
      <c r="H21" s="655"/>
      <c r="I21" s="659"/>
      <c r="J21" s="659"/>
      <c r="K21" s="651"/>
      <c r="L21" s="651"/>
      <c r="M21" s="651"/>
      <c r="N21" s="651"/>
      <c r="O21" s="651"/>
      <c r="P21" s="651"/>
      <c r="Q21" s="651"/>
      <c r="R21" s="651"/>
      <c r="S21" s="651"/>
      <c r="T21" s="652"/>
    </row>
    <row r="22" spans="2:20" ht="15.95" customHeight="1">
      <c r="B22" s="234"/>
      <c r="C22" s="655"/>
      <c r="D22" s="655"/>
      <c r="E22" s="655"/>
      <c r="F22" s="655"/>
      <c r="G22" s="657"/>
      <c r="H22" s="655"/>
      <c r="I22" s="659"/>
      <c r="J22" s="659"/>
      <c r="K22" s="651"/>
      <c r="L22" s="651"/>
      <c r="M22" s="651"/>
      <c r="N22" s="651"/>
      <c r="O22" s="651"/>
      <c r="P22" s="651"/>
      <c r="Q22" s="651"/>
      <c r="R22" s="651"/>
      <c r="S22" s="651"/>
      <c r="T22" s="652"/>
    </row>
    <row r="23" spans="2:20" ht="15.95" customHeight="1">
      <c r="B23" s="234"/>
      <c r="C23" s="655"/>
      <c r="D23" s="655"/>
      <c r="E23" s="655"/>
      <c r="F23" s="655"/>
      <c r="G23" s="657"/>
      <c r="H23" s="655"/>
      <c r="I23" s="659"/>
      <c r="J23" s="659"/>
      <c r="K23" s="651"/>
      <c r="L23" s="651"/>
      <c r="M23" s="651"/>
      <c r="N23" s="651"/>
      <c r="O23" s="651"/>
      <c r="P23" s="651"/>
      <c r="Q23" s="651"/>
      <c r="R23" s="651"/>
      <c r="S23" s="651"/>
      <c r="T23" s="652"/>
    </row>
    <row r="24" spans="2:20" ht="15.95" customHeight="1">
      <c r="B24" s="234"/>
      <c r="C24" s="655"/>
      <c r="D24" s="655"/>
      <c r="E24" s="655"/>
      <c r="F24" s="655"/>
      <c r="G24" s="657"/>
      <c r="H24" s="655"/>
      <c r="I24" s="659"/>
      <c r="J24" s="659"/>
      <c r="K24" s="651"/>
      <c r="L24" s="651"/>
      <c r="M24" s="651"/>
      <c r="N24" s="651"/>
      <c r="O24" s="651"/>
      <c r="P24" s="651"/>
      <c r="Q24" s="651"/>
      <c r="R24" s="651"/>
      <c r="S24" s="651"/>
      <c r="T24" s="652"/>
    </row>
    <row r="25" spans="2:20" ht="15.95" customHeight="1" thickBot="1">
      <c r="B25" s="234"/>
      <c r="C25" s="655"/>
      <c r="D25" s="655"/>
      <c r="E25" s="655"/>
      <c r="F25" s="655"/>
      <c r="G25" s="657"/>
      <c r="H25" s="655"/>
      <c r="I25" s="659"/>
      <c r="J25" s="659"/>
      <c r="K25" s="651"/>
      <c r="L25" s="651"/>
      <c r="M25" s="651"/>
      <c r="N25" s="651"/>
      <c r="O25" s="651"/>
      <c r="P25" s="651"/>
      <c r="Q25" s="651"/>
      <c r="R25" s="651"/>
      <c r="S25" s="651"/>
      <c r="T25" s="652"/>
    </row>
    <row r="26" spans="2:20" ht="15.95" customHeight="1" thickBot="1">
      <c r="B26" s="229"/>
      <c r="C26" s="230" t="s">
        <v>14</v>
      </c>
      <c r="D26" s="230" t="s">
        <v>15</v>
      </c>
      <c r="E26" s="230" t="s">
        <v>16</v>
      </c>
      <c r="F26" s="230" t="s">
        <v>17</v>
      </c>
      <c r="G26" s="230" t="s">
        <v>18</v>
      </c>
      <c r="H26" s="230" t="s">
        <v>19</v>
      </c>
      <c r="I26" s="230" t="s">
        <v>20</v>
      </c>
      <c r="J26" s="230" t="s">
        <v>21</v>
      </c>
      <c r="K26" s="230" t="s">
        <v>22</v>
      </c>
      <c r="L26" s="230" t="s">
        <v>23</v>
      </c>
      <c r="M26" s="230" t="s">
        <v>24</v>
      </c>
      <c r="N26" s="230" t="s">
        <v>25</v>
      </c>
      <c r="O26" s="230" t="s">
        <v>26</v>
      </c>
      <c r="P26" s="230" t="s">
        <v>27</v>
      </c>
      <c r="Q26" s="230" t="s">
        <v>28</v>
      </c>
      <c r="R26" s="230" t="s">
        <v>821</v>
      </c>
      <c r="S26" s="230" t="s">
        <v>822</v>
      </c>
      <c r="T26" s="230" t="s">
        <v>823</v>
      </c>
    </row>
    <row r="27" spans="2:20" ht="15.95" customHeight="1" thickBot="1">
      <c r="B27" s="229" t="s">
        <v>375</v>
      </c>
      <c r="C27" s="231" t="e">
        <f>Chart!E7/100</f>
        <v>#VALUE!</v>
      </c>
      <c r="D27" s="231" t="e">
        <f>Chart!F7/100</f>
        <v>#VALUE!</v>
      </c>
      <c r="E27" s="231" t="e">
        <f>Chart!G7/100</f>
        <v>#VALUE!</v>
      </c>
      <c r="F27" s="231" t="e">
        <f>Chart!H7/100</f>
        <v>#VALUE!</v>
      </c>
      <c r="G27" s="231" t="e">
        <f>Chart!I7/100</f>
        <v>#VALUE!</v>
      </c>
      <c r="H27" s="231" t="e">
        <f>Chart!J7/100</f>
        <v>#VALUE!</v>
      </c>
      <c r="I27" s="231" t="e">
        <f>Chart!K7/100</f>
        <v>#VALUE!</v>
      </c>
      <c r="J27" s="231" t="e">
        <f>Chart!L7/100</f>
        <v>#VALUE!</v>
      </c>
      <c r="K27" s="231" t="e">
        <f>Chart!M7/100</f>
        <v>#VALUE!</v>
      </c>
      <c r="L27" s="231" t="e">
        <f>Chart!N7/100</f>
        <v>#VALUE!</v>
      </c>
      <c r="M27" s="231" t="e">
        <f>Chart!O7/100</f>
        <v>#VALUE!</v>
      </c>
      <c r="N27" s="231" t="e">
        <f>Chart!P7/100</f>
        <v>#VALUE!</v>
      </c>
      <c r="O27" s="231" t="e">
        <f>Chart!Q7/100</f>
        <v>#VALUE!</v>
      </c>
      <c r="P27" s="231" t="e">
        <f>Chart!R7/100</f>
        <v>#VALUE!</v>
      </c>
      <c r="Q27" s="231" t="e">
        <f>Chart!S7/100</f>
        <v>#VALUE!</v>
      </c>
      <c r="R27" s="231" t="e">
        <f>Chart!T7/100</f>
        <v>#VALUE!</v>
      </c>
      <c r="S27" s="231" t="e">
        <f>Chart!U7/100</f>
        <v>#VALUE!</v>
      </c>
      <c r="T27" s="231" t="e">
        <f>Chart!V7/100</f>
        <v>#VALUE!</v>
      </c>
    </row>
    <row r="28" spans="2:20" ht="15.95" customHeight="1" thickBot="1">
      <c r="B28" s="229" t="s">
        <v>820</v>
      </c>
      <c r="C28" s="232">
        <f>Chart!E8</f>
        <v>0</v>
      </c>
      <c r="D28" s="232">
        <f>Chart!F8</f>
        <v>0</v>
      </c>
      <c r="E28" s="232">
        <f>Chart!G8</f>
        <v>0</v>
      </c>
      <c r="F28" s="232">
        <f>Chart!H8</f>
        <v>0</v>
      </c>
      <c r="G28" s="232">
        <f>Chart!I8</f>
        <v>0</v>
      </c>
      <c r="H28" s="232">
        <f>Chart!J8</f>
        <v>0</v>
      </c>
      <c r="I28" s="232">
        <f>Chart!K8</f>
        <v>0</v>
      </c>
      <c r="J28" s="232">
        <f>Chart!L8</f>
        <v>0</v>
      </c>
      <c r="K28" s="232">
        <f>Chart!M8</f>
        <v>0</v>
      </c>
      <c r="L28" s="232">
        <f>Chart!N8</f>
        <v>0</v>
      </c>
      <c r="M28" s="232">
        <f>Chart!O8</f>
        <v>0</v>
      </c>
      <c r="N28" s="232">
        <f>Chart!P8</f>
        <v>0</v>
      </c>
      <c r="O28" s="232">
        <f>Chart!Q8</f>
        <v>0</v>
      </c>
      <c r="P28" s="232">
        <f>Chart!R8</f>
        <v>0</v>
      </c>
      <c r="Q28" s="232">
        <f>Chart!S8</f>
        <v>0</v>
      </c>
      <c r="R28" s="232">
        <f>Chart!T8</f>
        <v>0</v>
      </c>
      <c r="S28" s="232">
        <f>Chart!U8</f>
        <v>0</v>
      </c>
      <c r="T28" s="232">
        <f>Chart!V8</f>
        <v>0</v>
      </c>
    </row>
    <row r="29" spans="2:20" ht="15.95" customHeight="1">
      <c r="B29" s="234"/>
      <c r="C29" s="655"/>
      <c r="D29" s="655"/>
      <c r="E29" s="655"/>
      <c r="F29" s="655"/>
      <c r="G29" s="657"/>
      <c r="H29" s="655"/>
      <c r="I29" s="659"/>
      <c r="J29" s="659"/>
      <c r="K29" s="651"/>
      <c r="L29" s="651"/>
      <c r="M29" s="651"/>
      <c r="N29" s="651"/>
      <c r="O29" s="651"/>
      <c r="P29" s="651"/>
      <c r="Q29" s="651"/>
      <c r="R29" s="651"/>
      <c r="S29" s="651"/>
      <c r="T29" s="652"/>
    </row>
    <row r="30" spans="2:20" ht="15.95" customHeight="1" thickBot="1">
      <c r="B30" s="234"/>
      <c r="C30" s="655"/>
      <c r="D30" s="655"/>
      <c r="E30" s="655"/>
      <c r="F30" s="655"/>
      <c r="G30" s="657"/>
      <c r="H30" s="655"/>
      <c r="I30" s="659"/>
      <c r="J30" s="659"/>
      <c r="K30" s="651"/>
      <c r="L30" s="651"/>
      <c r="M30" s="651"/>
      <c r="N30" s="651"/>
      <c r="O30" s="651"/>
      <c r="P30" s="651"/>
      <c r="Q30" s="651"/>
      <c r="R30" s="651"/>
      <c r="S30" s="651"/>
      <c r="T30" s="652"/>
    </row>
    <row r="31" spans="2:20" ht="30" customHeight="1" thickBot="1">
      <c r="B31" s="438" t="s">
        <v>890</v>
      </c>
      <c r="C31" s="438"/>
      <c r="D31" s="438"/>
      <c r="E31" s="438"/>
      <c r="F31" s="438"/>
      <c r="G31" s="438"/>
      <c r="H31" s="438"/>
      <c r="I31" s="438"/>
      <c r="J31" s="438"/>
      <c r="K31" s="438"/>
      <c r="L31" s="438"/>
      <c r="M31" s="438"/>
      <c r="N31" s="438"/>
      <c r="O31" s="438"/>
      <c r="P31" s="438"/>
      <c r="Q31" s="438"/>
      <c r="R31" s="438"/>
      <c r="S31" s="438"/>
      <c r="T31" s="438"/>
    </row>
    <row r="32" spans="2:20" ht="18" customHeight="1">
      <c r="B32" s="429"/>
      <c r="C32" s="430"/>
      <c r="D32" s="430"/>
      <c r="E32" s="430"/>
      <c r="F32" s="430"/>
      <c r="G32" s="430"/>
      <c r="H32" s="430"/>
      <c r="I32" s="430"/>
      <c r="J32" s="431"/>
      <c r="K32" s="435"/>
      <c r="L32" s="436"/>
      <c r="M32" s="436"/>
      <c r="N32" s="436"/>
      <c r="O32" s="436"/>
      <c r="P32" s="436"/>
      <c r="Q32" s="436"/>
      <c r="R32" s="436"/>
      <c r="S32" s="436"/>
      <c r="T32" s="437"/>
    </row>
    <row r="33" spans="2:20" ht="18" customHeight="1" thickBot="1">
      <c r="B33" s="432" t="s">
        <v>891</v>
      </c>
      <c r="C33" s="433"/>
      <c r="D33" s="433"/>
      <c r="E33" s="433"/>
      <c r="F33" s="433"/>
      <c r="G33" s="433"/>
      <c r="H33" s="433"/>
      <c r="I33" s="433"/>
      <c r="J33" s="434"/>
      <c r="K33" s="432" t="s">
        <v>892</v>
      </c>
      <c r="L33" s="433"/>
      <c r="M33" s="433"/>
      <c r="N33" s="433"/>
      <c r="O33" s="433"/>
      <c r="P33" s="433"/>
      <c r="Q33" s="433"/>
      <c r="R33" s="433"/>
      <c r="S33" s="433"/>
      <c r="T33" s="434"/>
    </row>
    <row r="34" spans="2:20" s="228" customFormat="1" ht="30" customHeight="1" thickBot="1">
      <c r="B34" s="438" t="s">
        <v>901</v>
      </c>
      <c r="C34" s="438"/>
      <c r="D34" s="438"/>
      <c r="E34" s="438"/>
      <c r="F34" s="438"/>
      <c r="G34" s="438"/>
      <c r="H34" s="438"/>
      <c r="I34" s="438"/>
      <c r="J34" s="438"/>
      <c r="K34" s="438"/>
      <c r="L34" s="438"/>
      <c r="M34" s="438"/>
      <c r="N34" s="438"/>
      <c r="O34" s="438"/>
      <c r="P34" s="438"/>
      <c r="Q34" s="438"/>
      <c r="R34" s="438"/>
      <c r="S34" s="438"/>
      <c r="T34" s="438"/>
    </row>
    <row r="35" spans="2:20" ht="18" customHeight="1">
      <c r="B35" s="429"/>
      <c r="C35" s="430"/>
      <c r="D35" s="430"/>
      <c r="E35" s="430"/>
      <c r="F35" s="430"/>
      <c r="G35" s="430"/>
      <c r="H35" s="430"/>
      <c r="I35" s="430"/>
      <c r="J35" s="431"/>
      <c r="K35" s="435"/>
      <c r="L35" s="436"/>
      <c r="M35" s="436"/>
      <c r="N35" s="436"/>
      <c r="O35" s="436"/>
      <c r="P35" s="436"/>
      <c r="Q35" s="436"/>
      <c r="R35" s="436"/>
      <c r="S35" s="436"/>
      <c r="T35" s="437"/>
    </row>
    <row r="36" spans="2:20" ht="18" customHeight="1" thickBot="1">
      <c r="B36" s="432" t="s">
        <v>902</v>
      </c>
      <c r="C36" s="433"/>
      <c r="D36" s="433"/>
      <c r="E36" s="433"/>
      <c r="F36" s="433"/>
      <c r="G36" s="433"/>
      <c r="H36" s="433"/>
      <c r="I36" s="433"/>
      <c r="J36" s="434"/>
      <c r="K36" s="432" t="s">
        <v>892</v>
      </c>
      <c r="L36" s="433"/>
      <c r="M36" s="433"/>
      <c r="N36" s="433"/>
      <c r="O36" s="433"/>
      <c r="P36" s="433"/>
      <c r="Q36" s="433"/>
      <c r="R36" s="433"/>
      <c r="S36" s="433"/>
      <c r="T36" s="434"/>
    </row>
    <row r="37" spans="2:20" ht="18" customHeight="1" thickBot="1">
      <c r="B37" s="439" t="s">
        <v>893</v>
      </c>
      <c r="C37" s="440"/>
      <c r="D37" s="440"/>
      <c r="E37" s="440"/>
      <c r="F37" s="441">
        <f>'General Company Information'!D92</f>
        <v>0</v>
      </c>
      <c r="G37" s="441"/>
      <c r="H37" s="441"/>
      <c r="I37" s="441"/>
      <c r="J37" s="441"/>
      <c r="K37" s="441"/>
      <c r="L37" s="441"/>
      <c r="M37" s="441"/>
      <c r="N37" s="441"/>
      <c r="O37" s="441"/>
      <c r="P37" s="441"/>
      <c r="Q37" s="441"/>
      <c r="R37" s="441"/>
      <c r="S37" s="441"/>
      <c r="T37" s="441"/>
    </row>
    <row r="38" spans="2:20" ht="9.9499999999999993" customHeight="1">
      <c r="B38" s="59"/>
      <c r="C38" s="59"/>
      <c r="D38" s="59"/>
      <c r="E38" s="59"/>
      <c r="F38" s="59"/>
      <c r="G38" s="369"/>
      <c r="H38" s="370"/>
      <c r="I38" s="370"/>
      <c r="J38" s="370"/>
    </row>
    <row r="39" spans="2:20">
      <c r="J39" s="45"/>
    </row>
  </sheetData>
  <sheetProtection selectLockedCells="1"/>
  <mergeCells count="18">
    <mergeCell ref="B1:T1"/>
    <mergeCell ref="B2:T2"/>
    <mergeCell ref="Q4:T4"/>
    <mergeCell ref="Q5:T5"/>
    <mergeCell ref="B31:T31"/>
    <mergeCell ref="B4:F5"/>
    <mergeCell ref="B32:J32"/>
    <mergeCell ref="B33:J33"/>
    <mergeCell ref="K33:T33"/>
    <mergeCell ref="K32:T32"/>
    <mergeCell ref="G38:J38"/>
    <mergeCell ref="B34:T34"/>
    <mergeCell ref="K35:T35"/>
    <mergeCell ref="B35:J35"/>
    <mergeCell ref="K36:T36"/>
    <mergeCell ref="B37:E37"/>
    <mergeCell ref="F37:T37"/>
    <mergeCell ref="B36:J36"/>
  </mergeCells>
  <conditionalFormatting sqref="C27:T28">
    <cfRule type="cellIs" dxfId="285" priority="1" operator="between">
      <formula>0.998</formula>
      <formula>1</formula>
    </cfRule>
    <cfRule type="cellIs" dxfId="284" priority="2" operator="between">
      <formula>0.96</formula>
      <formula>0.9979</formula>
    </cfRule>
    <cfRule type="cellIs" dxfId="283" priority="3" operator="between">
      <formula>87%</formula>
      <formula>95.99%</formula>
    </cfRule>
    <cfRule type="cellIs" dxfId="282" priority="4" operator="between">
      <formula>1%</formula>
      <formula>0.8699</formula>
    </cfRule>
  </conditionalFormatting>
  <conditionalFormatting sqref="Q5">
    <cfRule type="expression" dxfId="281" priority="218">
      <formula>$Q$5="D"</formula>
    </cfRule>
    <cfRule type="expression" dxfId="280" priority="219">
      <formula>$Q$5="C"</formula>
    </cfRule>
    <cfRule type="expression" dxfId="279" priority="220">
      <formula>$Q$5="B"</formula>
    </cfRule>
    <cfRule type="expression" dxfId="278" priority="221">
      <formula>$Q$5="A"</formula>
    </cfRule>
  </conditionalFormatting>
  <printOptions horizontalCentered="1" verticalCentered="1"/>
  <pageMargins left="0.23622047244094491" right="0.23622047244094491" top="0.74803149606299213" bottom="3.1496062992125986" header="0.31496062992125984" footer="0.31496062992125984"/>
  <pageSetup scale="69" fitToHeight="0" orientation="portrait" r:id="rId1"/>
  <headerFooter alignWithMargins="0">
    <oddFooter>&amp;LHFM-C.013&amp;RFecha de Revisión / Nivel: 19 de Septiembre de 2023 / 6</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I591"/>
  <sheetViews>
    <sheetView view="pageBreakPreview" topLeftCell="F1" zoomScale="70" zoomScaleNormal="100" zoomScaleSheetLayoutView="70" workbookViewId="0">
      <selection activeCell="H22" sqref="H22"/>
    </sheetView>
  </sheetViews>
  <sheetFormatPr baseColWidth="10" defaultColWidth="9" defaultRowHeight="15" outlineLevelRow="1" outlineLevelCol="1"/>
  <cols>
    <col min="1" max="2" width="3.375" style="1" bestFit="1" customWidth="1"/>
    <col min="3" max="3" width="6.375" style="1" customWidth="1"/>
    <col min="4" max="4" width="51" style="4" customWidth="1"/>
    <col min="5" max="5" width="6.5" style="4" customWidth="1"/>
    <col min="6" max="6" width="76" style="1" customWidth="1"/>
    <col min="7" max="7" width="9.75" style="10" hidden="1" customWidth="1"/>
    <col min="8" max="8" width="10.875" style="1" customWidth="1" outlineLevel="1"/>
    <col min="9" max="9" width="80" style="1" customWidth="1" outlineLevel="1"/>
    <col min="10" max="10" width="5.625" style="1" customWidth="1" outlineLevel="1"/>
    <col min="11" max="11" width="12.5" style="1" customWidth="1" outlineLevel="1"/>
    <col min="12" max="16" width="2.5" style="1" customWidth="1" outlineLevel="1"/>
    <col min="17" max="18" width="12.5" style="1" customWidth="1" outlineLevel="1"/>
    <col min="19" max="19" width="2.5" style="1" customWidth="1"/>
    <col min="20" max="20" width="10.5" style="3" hidden="1" customWidth="1" outlineLevel="1"/>
    <col min="21" max="21" width="80" style="3" hidden="1" customWidth="1" outlineLevel="1"/>
    <col min="22" max="22" width="6.375" style="3" hidden="1" customWidth="1" outlineLevel="1"/>
    <col min="23" max="23" width="12.5" style="1" hidden="1" customWidth="1" outlineLevel="1"/>
    <col min="24" max="28" width="2.5" style="1" hidden="1" customWidth="1" outlineLevel="1"/>
    <col min="29" max="30" width="12.5" style="1" hidden="1" customWidth="1" outlineLevel="1"/>
    <col min="31" max="31" width="2.625" style="1" customWidth="1" collapsed="1"/>
    <col min="32" max="32" width="9.25" style="1" bestFit="1" customWidth="1"/>
    <col min="33" max="16384" width="9" style="1"/>
  </cols>
  <sheetData>
    <row r="1" spans="1:35" ht="69.75" customHeight="1" thickTop="1" thickBot="1">
      <c r="A1" s="461" t="s">
        <v>818</v>
      </c>
      <c r="B1" s="462"/>
      <c r="C1" s="462"/>
      <c r="D1" s="462"/>
      <c r="E1" s="462"/>
      <c r="F1" s="462"/>
      <c r="G1" s="462"/>
      <c r="H1" s="462"/>
      <c r="I1" s="462"/>
      <c r="J1" s="462"/>
      <c r="K1" s="462"/>
      <c r="L1" s="462"/>
      <c r="M1" s="462"/>
      <c r="N1" s="462"/>
      <c r="O1" s="462"/>
      <c r="P1" s="462"/>
      <c r="Q1" s="462"/>
      <c r="R1" s="463"/>
      <c r="S1" s="101"/>
      <c r="T1" s="515" t="s">
        <v>819</v>
      </c>
      <c r="U1" s="516"/>
      <c r="V1" s="516"/>
      <c r="W1" s="516"/>
      <c r="X1" s="516"/>
      <c r="Y1" s="516"/>
      <c r="Z1" s="516"/>
      <c r="AA1" s="516"/>
      <c r="AB1" s="516"/>
      <c r="AC1" s="516"/>
      <c r="AD1" s="517"/>
    </row>
    <row r="2" spans="1:35" s="2" customFormat="1" ht="24.75" customHeight="1" thickTop="1" thickBot="1">
      <c r="A2" s="102"/>
      <c r="B2" s="589" t="s">
        <v>815</v>
      </c>
      <c r="C2" s="589"/>
      <c r="D2" s="589"/>
      <c r="E2" s="589"/>
      <c r="F2" s="589"/>
      <c r="G2" s="153"/>
      <c r="H2" s="154"/>
      <c r="I2" s="155"/>
      <c r="J2" s="156"/>
      <c r="K2" s="569" t="s">
        <v>813</v>
      </c>
      <c r="L2" s="570"/>
      <c r="M2" s="570"/>
      <c r="N2" s="570"/>
      <c r="O2" s="570"/>
      <c r="P2" s="570"/>
      <c r="Q2" s="570"/>
      <c r="R2" s="571"/>
      <c r="S2" s="103"/>
      <c r="T2" s="154"/>
      <c r="U2" s="155"/>
      <c r="V2" s="156"/>
      <c r="W2" s="569" t="s">
        <v>813</v>
      </c>
      <c r="X2" s="570"/>
      <c r="Y2" s="570"/>
      <c r="Z2" s="570"/>
      <c r="AA2" s="570"/>
      <c r="AB2" s="570"/>
      <c r="AC2" s="570"/>
      <c r="AD2" s="571"/>
      <c r="AE2" s="1"/>
      <c r="AF2" s="1"/>
      <c r="AG2" s="1"/>
      <c r="AH2" s="1"/>
      <c r="AI2" s="1"/>
    </row>
    <row r="3" spans="1:35" ht="16.5" customHeight="1" thickTop="1" thickBot="1">
      <c r="A3" s="104"/>
      <c r="B3" s="616" t="s">
        <v>912</v>
      </c>
      <c r="C3" s="617"/>
      <c r="D3" s="617"/>
      <c r="E3" s="618">
        <f>'General Company Information'!D92</f>
        <v>0</v>
      </c>
      <c r="F3" s="618"/>
      <c r="G3" s="213"/>
      <c r="H3" s="590" t="s">
        <v>915</v>
      </c>
      <c r="I3" s="591"/>
      <c r="J3" s="7"/>
      <c r="K3" s="551" t="s">
        <v>5</v>
      </c>
      <c r="L3" s="535" t="s">
        <v>0</v>
      </c>
      <c r="M3" s="536"/>
      <c r="N3" s="536"/>
      <c r="O3" s="536"/>
      <c r="P3" s="537"/>
      <c r="Q3" s="553" t="s">
        <v>899</v>
      </c>
      <c r="R3" s="554"/>
      <c r="S3" s="105"/>
      <c r="T3" s="590" t="s">
        <v>915</v>
      </c>
      <c r="U3" s="591"/>
      <c r="V3" s="7"/>
      <c r="W3" s="551" t="s">
        <v>5</v>
      </c>
      <c r="X3" s="535" t="s">
        <v>0</v>
      </c>
      <c r="Y3" s="536"/>
      <c r="Z3" s="536"/>
      <c r="AA3" s="536"/>
      <c r="AB3" s="537"/>
      <c r="AC3" s="553" t="s">
        <v>899</v>
      </c>
      <c r="AD3" s="554"/>
    </row>
    <row r="4" spans="1:35" ht="15.75" customHeight="1" thickTop="1">
      <c r="A4" s="104"/>
      <c r="B4" s="619" t="s">
        <v>913</v>
      </c>
      <c r="C4" s="620"/>
      <c r="D4" s="620"/>
      <c r="E4" s="488">
        <f>'General Company Information'!C3</f>
        <v>0</v>
      </c>
      <c r="F4" s="488"/>
      <c r="G4" s="214"/>
      <c r="H4" s="565" t="s">
        <v>916</v>
      </c>
      <c r="I4" s="566"/>
      <c r="J4" s="8"/>
      <c r="K4" s="572"/>
      <c r="L4" s="540">
        <v>0.2</v>
      </c>
      <c r="M4" s="527">
        <v>0.4</v>
      </c>
      <c r="N4" s="527">
        <v>0.6</v>
      </c>
      <c r="O4" s="527">
        <v>0.8</v>
      </c>
      <c r="P4" s="529">
        <v>1</v>
      </c>
      <c r="Q4" s="555"/>
      <c r="R4" s="556"/>
      <c r="S4" s="105"/>
      <c r="T4" s="565" t="s">
        <v>916</v>
      </c>
      <c r="U4" s="566"/>
      <c r="V4" s="8"/>
      <c r="W4" s="572"/>
      <c r="X4" s="540">
        <v>0.2</v>
      </c>
      <c r="Y4" s="527">
        <v>0.4</v>
      </c>
      <c r="Z4" s="527">
        <v>0.6</v>
      </c>
      <c r="AA4" s="527">
        <v>0.8</v>
      </c>
      <c r="AB4" s="529">
        <v>1</v>
      </c>
      <c r="AC4" s="555"/>
      <c r="AD4" s="556"/>
    </row>
    <row r="5" spans="1:35" ht="15.75" customHeight="1" thickBot="1">
      <c r="A5" s="104"/>
      <c r="B5" s="619" t="s">
        <v>814</v>
      </c>
      <c r="C5" s="620"/>
      <c r="D5" s="620"/>
      <c r="E5" s="11"/>
      <c r="F5" s="11"/>
      <c r="G5" s="214"/>
      <c r="H5" s="565" t="s">
        <v>917</v>
      </c>
      <c r="I5" s="566"/>
      <c r="J5" s="8"/>
      <c r="K5" s="552"/>
      <c r="L5" s="541"/>
      <c r="M5" s="528"/>
      <c r="N5" s="528"/>
      <c r="O5" s="528"/>
      <c r="P5" s="530"/>
      <c r="Q5" s="557"/>
      <c r="R5" s="558"/>
      <c r="S5" s="105"/>
      <c r="T5" s="565" t="s">
        <v>917</v>
      </c>
      <c r="U5" s="566"/>
      <c r="V5" s="8"/>
      <c r="W5" s="552"/>
      <c r="X5" s="541"/>
      <c r="Y5" s="528"/>
      <c r="Z5" s="528"/>
      <c r="AA5" s="528"/>
      <c r="AB5" s="530"/>
      <c r="AC5" s="557"/>
      <c r="AD5" s="558"/>
    </row>
    <row r="6" spans="1:35" ht="15.75" customHeight="1" thickTop="1">
      <c r="A6" s="104"/>
      <c r="B6" s="487"/>
      <c r="C6" s="488"/>
      <c r="D6" s="488"/>
      <c r="E6" s="488"/>
      <c r="F6" s="11"/>
      <c r="G6" s="214"/>
      <c r="H6" s="565" t="s">
        <v>918</v>
      </c>
      <c r="I6" s="566"/>
      <c r="J6" s="8"/>
      <c r="K6" s="582">
        <f>SUM(R17,R105,R124,R156,R221,R261,R292,R302,R325,R358,R378,R410,R427,R456,R484,R500,R532,R544)</f>
        <v>0</v>
      </c>
      <c r="L6" s="584" t="str">
        <f>IF($K6="N/A","",IF($K6="","",IF($K6&gt;=0.2,1,"")))</f>
        <v/>
      </c>
      <c r="M6" s="484" t="str">
        <f>IF($K6="N/A","",IF($K6="","",IF($K6&gt;=0.4,1,"")))</f>
        <v/>
      </c>
      <c r="N6" s="484" t="str">
        <f>IF($K6="N/A","",IF($K6="","",IF($K6&gt;=0.6,1,"")))</f>
        <v/>
      </c>
      <c r="O6" s="484" t="str">
        <f>IF($K6="N/A","",IF($K6="","",IF($K6&gt;=0.8,1,"")))</f>
        <v/>
      </c>
      <c r="P6" s="486" t="str">
        <f>IF($K6="N/A","",IF($K6="","",IF($K6=1,1,"")))</f>
        <v/>
      </c>
      <c r="Q6" s="559" t="str">
        <f>IF(AND(K6&gt;=99.8%,K6&lt;=100%),"A",IF(AND(K6&gt;=96%,K6&lt;=99.79%),"B",IF(AND(K6&gt;=87%,K6&lt;=95.99%),"C",IF(AND(K6&gt;=0.1%,K6&lt;=86.99%),"D"," "))))</f>
        <v xml:space="preserve"> </v>
      </c>
      <c r="R6" s="560"/>
      <c r="S6" s="105"/>
      <c r="T6" s="565" t="s">
        <v>918</v>
      </c>
      <c r="U6" s="566"/>
      <c r="V6" s="8"/>
      <c r="W6" s="582" t="str">
        <f>IF(SUMIF(V17:V579,"Sub Rate",W17:W579)=0,"",AVERAGEIF(V17:V579,"Sub Rate",W17:W579))</f>
        <v/>
      </c>
      <c r="X6" s="584" t="str">
        <f>IF($W6="N/A","",IF($W6="","",IF($W6&gt;=0.2,1,"")))</f>
        <v/>
      </c>
      <c r="Y6" s="484" t="str">
        <f>IF($W6="N/A","",IF($W6="","",IF($W6&gt;=0.4,1,"")))</f>
        <v/>
      </c>
      <c r="Z6" s="484" t="str">
        <f>IF($W6="N/A","",IF($W6="","",IF($W6&gt;=0.6,1,"")))</f>
        <v/>
      </c>
      <c r="AA6" s="484" t="str">
        <f>IF($W6="N/A","",IF($W6="","",IF($W6&gt;=0.8,1,"")))</f>
        <v/>
      </c>
      <c r="AB6" s="486" t="str">
        <f>IF($W6="N/A","",IF($W6="","",IF($W6=1,1,"")))</f>
        <v/>
      </c>
      <c r="AC6" s="559" t="str">
        <f>IF(COUNTIFS(AC16:AC579,"R",V16:V579,"Rate")&gt;0,"R", IF(W6="","",IF(W6="N/A","N/A",IF(W6&gt;=0.6,"G",IF(W6&gt;=0.4,"Y","R")))))</f>
        <v/>
      </c>
      <c r="AD6" s="560"/>
    </row>
    <row r="7" spans="1:35" ht="15" customHeight="1">
      <c r="A7" s="104"/>
      <c r="B7" s="487"/>
      <c r="C7" s="488"/>
      <c r="D7" s="488"/>
      <c r="E7" s="488"/>
      <c r="F7" s="11"/>
      <c r="G7" s="214"/>
      <c r="H7" s="565" t="s">
        <v>919</v>
      </c>
      <c r="I7" s="566"/>
      <c r="J7" s="8"/>
      <c r="K7" s="582"/>
      <c r="L7" s="584" t="str">
        <f>IF($K7="N/A","",IF($K7="","",IF($K7&gt;=0.2,1,"")))</f>
        <v/>
      </c>
      <c r="M7" s="484" t="str">
        <f>IF($K7="N/A","",IF($K7="","",IF($K7&gt;=0.4,1,"")))</f>
        <v/>
      </c>
      <c r="N7" s="484" t="str">
        <f>IF($K7="N/A","",IF($K7="","",IF($K7&gt;=0.6,1,"")))</f>
        <v/>
      </c>
      <c r="O7" s="484" t="str">
        <f>IF($K7="N/A","",IF($K7="","",IF($K7&gt;=0.8,1,"")))</f>
        <v/>
      </c>
      <c r="P7" s="486" t="str">
        <f>IF($K7="N/A","",IF($K7="","",IF($K7=1,1,"")))</f>
        <v/>
      </c>
      <c r="Q7" s="561"/>
      <c r="R7" s="562"/>
      <c r="S7" s="105"/>
      <c r="T7" s="565" t="s">
        <v>919</v>
      </c>
      <c r="U7" s="566"/>
      <c r="V7" s="8"/>
      <c r="W7" s="582"/>
      <c r="X7" s="584" t="str">
        <f>IF($K7="N/A","",IF($K7="","",IF($K7&gt;=0.2,1,"")))</f>
        <v/>
      </c>
      <c r="Y7" s="484" t="str">
        <f>IF($K7="N/A","",IF($K7="","",IF($K7&gt;=0.4,1,"")))</f>
        <v/>
      </c>
      <c r="Z7" s="484" t="str">
        <f>IF($K7="N/A","",IF($K7="","",IF($K7&gt;=0.6,1,"")))</f>
        <v/>
      </c>
      <c r="AA7" s="484" t="str">
        <f>IF($K7="N/A","",IF($K7="","",IF($K7&gt;=0.8,1,"")))</f>
        <v/>
      </c>
      <c r="AB7" s="486" t="str">
        <f>IF($K7="N/A","",IF($K7="","",IF($K7=1,1,"")))</f>
        <v/>
      </c>
      <c r="AC7" s="561" t="str">
        <f>IF(W7="","",IF(W7="N/A","N/A",IF(W7&gt;=0.65,"G",IF(W7&gt;=0.5,"Y","R"))))</f>
        <v/>
      </c>
      <c r="AD7" s="562"/>
    </row>
    <row r="8" spans="1:35" ht="15.75" customHeight="1" thickBot="1">
      <c r="A8" s="106"/>
      <c r="B8" s="489"/>
      <c r="C8" s="490"/>
      <c r="D8" s="490"/>
      <c r="E8" s="490"/>
      <c r="F8" s="12"/>
      <c r="G8" s="215"/>
      <c r="H8" s="567" t="s">
        <v>920</v>
      </c>
      <c r="I8" s="568"/>
      <c r="J8" s="9"/>
      <c r="K8" s="583"/>
      <c r="L8" s="585" t="str">
        <f>IF($K8="N/A","",IF($K8="","",IF($K8&gt;=0.2,1,"")))</f>
        <v/>
      </c>
      <c r="M8" s="505" t="str">
        <f>IF($K8="N/A","",IF($K8="","",IF($K8&gt;=0.4,1,"")))</f>
        <v/>
      </c>
      <c r="N8" s="505" t="str">
        <f>IF($K8="N/A","",IF($K8="","",IF($K8&gt;=0.6,1,"")))</f>
        <v/>
      </c>
      <c r="O8" s="505" t="str">
        <f>IF($K8="N/A","",IF($K8="","",IF($K8&gt;=0.8,1,"")))</f>
        <v/>
      </c>
      <c r="P8" s="500" t="str">
        <f>IF($K8="N/A","",IF($K8="","",IF($K8=1,1,"")))</f>
        <v/>
      </c>
      <c r="Q8" s="563"/>
      <c r="R8" s="564"/>
      <c r="S8" s="105"/>
      <c r="T8" s="567" t="s">
        <v>920</v>
      </c>
      <c r="U8" s="568"/>
      <c r="V8" s="9"/>
      <c r="W8" s="583"/>
      <c r="X8" s="585" t="str">
        <f>IF($K8="N/A","",IF($K8="","",IF($K8&gt;=0.2,1,"")))</f>
        <v/>
      </c>
      <c r="Y8" s="505" t="str">
        <f>IF($K8="N/A","",IF($K8="","",IF($K8&gt;=0.4,1,"")))</f>
        <v/>
      </c>
      <c r="Z8" s="505" t="str">
        <f>IF($K8="N/A","",IF($K8="","",IF($K8&gt;=0.6,1,"")))</f>
        <v/>
      </c>
      <c r="AA8" s="505" t="str">
        <f>IF($K8="N/A","",IF($K8="","",IF($K8&gt;=0.8,1,"")))</f>
        <v/>
      </c>
      <c r="AB8" s="500" t="str">
        <f>IF($K8="N/A","",IF($K8="","",IF($K8=1,1,"")))</f>
        <v/>
      </c>
      <c r="AC8" s="563" t="str">
        <f>IF(W8="","",IF(W8="N/A","N/A",IF(W8&gt;=0.65,"G",IF(W8&gt;=0.5,"Y","R"))))</f>
        <v/>
      </c>
      <c r="AD8" s="564"/>
    </row>
    <row r="9" spans="1:35" ht="16.5" customHeight="1" thickTop="1" thickBot="1">
      <c r="A9" s="101"/>
      <c r="B9" s="101"/>
      <c r="C9" s="101"/>
      <c r="D9" s="107"/>
      <c r="E9" s="107"/>
      <c r="F9" s="108"/>
      <c r="G9" s="109"/>
      <c r="H9" s="101"/>
      <c r="I9" s="101"/>
      <c r="J9" s="101"/>
      <c r="K9" s="101"/>
      <c r="L9" s="101"/>
      <c r="M9" s="101"/>
      <c r="N9" s="101"/>
      <c r="O9" s="101"/>
      <c r="P9" s="101"/>
      <c r="Q9" s="101"/>
      <c r="R9" s="101"/>
      <c r="S9" s="101"/>
      <c r="T9" s="101"/>
      <c r="U9" s="101"/>
      <c r="V9" s="101"/>
      <c r="W9" s="101"/>
      <c r="X9" s="101"/>
      <c r="Y9" s="101"/>
      <c r="Z9" s="101"/>
      <c r="AA9" s="101"/>
      <c r="AB9" s="101"/>
      <c r="AC9" s="101"/>
      <c r="AD9" s="101"/>
    </row>
    <row r="10" spans="1:35" ht="19.5" customHeight="1" thickTop="1" thickBot="1">
      <c r="A10" s="604" t="s">
        <v>448</v>
      </c>
      <c r="B10" s="605"/>
      <c r="C10" s="605"/>
      <c r="D10" s="605"/>
      <c r="E10" s="605"/>
      <c r="F10" s="605"/>
      <c r="G10" s="157"/>
      <c r="H10" s="158"/>
      <c r="I10" s="158"/>
      <c r="J10" s="158"/>
      <c r="K10" s="542" t="s">
        <v>7</v>
      </c>
      <c r="L10" s="544" t="s">
        <v>0</v>
      </c>
      <c r="M10" s="545"/>
      <c r="N10" s="545"/>
      <c r="O10" s="545"/>
      <c r="P10" s="546"/>
      <c r="Q10" s="573" t="s">
        <v>899</v>
      </c>
      <c r="R10" s="549" t="s">
        <v>8</v>
      </c>
      <c r="S10" s="105"/>
      <c r="T10" s="158"/>
      <c r="U10" s="158"/>
      <c r="V10" s="158"/>
      <c r="W10" s="542" t="s">
        <v>7</v>
      </c>
      <c r="X10" s="544" t="s">
        <v>0</v>
      </c>
      <c r="Y10" s="545"/>
      <c r="Z10" s="545"/>
      <c r="AA10" s="545"/>
      <c r="AB10" s="546"/>
      <c r="AC10" s="573" t="s">
        <v>899</v>
      </c>
      <c r="AD10" s="549" t="s">
        <v>8</v>
      </c>
    </row>
    <row r="11" spans="1:35" ht="27.75" thickTop="1" thickBot="1">
      <c r="A11" s="606"/>
      <c r="B11" s="607"/>
      <c r="C11" s="607"/>
      <c r="D11" s="607"/>
      <c r="E11" s="607"/>
      <c r="F11" s="607"/>
      <c r="G11" s="159"/>
      <c r="H11" s="160"/>
      <c r="I11" s="160"/>
      <c r="J11" s="160"/>
      <c r="K11" s="543"/>
      <c r="L11" s="161">
        <v>0.2</v>
      </c>
      <c r="M11" s="162">
        <v>0.4</v>
      </c>
      <c r="N11" s="162">
        <v>0.6</v>
      </c>
      <c r="O11" s="162">
        <v>0.8</v>
      </c>
      <c r="P11" s="163">
        <v>1</v>
      </c>
      <c r="Q11" s="574"/>
      <c r="R11" s="550"/>
      <c r="S11" s="105"/>
      <c r="T11" s="160"/>
      <c r="U11" s="160"/>
      <c r="V11" s="160"/>
      <c r="W11" s="543"/>
      <c r="X11" s="161">
        <v>0.2</v>
      </c>
      <c r="Y11" s="162">
        <v>0.4</v>
      </c>
      <c r="Z11" s="162">
        <v>0.6</v>
      </c>
      <c r="AA11" s="162">
        <v>0.8</v>
      </c>
      <c r="AB11" s="163">
        <v>1</v>
      </c>
      <c r="AC11" s="574"/>
      <c r="AD11" s="550"/>
    </row>
    <row r="12" spans="1:35" ht="19.5" customHeight="1" thickTop="1" thickBot="1">
      <c r="A12" s="164"/>
      <c r="B12" s="597" t="s">
        <v>447</v>
      </c>
      <c r="C12" s="598"/>
      <c r="D12" s="598"/>
      <c r="E12" s="598"/>
      <c r="F12" s="598"/>
      <c r="G12" s="165"/>
      <c r="H12" s="166"/>
      <c r="I12" s="166"/>
      <c r="J12" s="166"/>
      <c r="K12" s="577" t="s">
        <v>9</v>
      </c>
      <c r="L12" s="579" t="s">
        <v>3</v>
      </c>
      <c r="M12" s="580"/>
      <c r="N12" s="580"/>
      <c r="O12" s="580"/>
      <c r="P12" s="581"/>
      <c r="Q12" s="575" t="s">
        <v>899</v>
      </c>
      <c r="R12" s="531"/>
      <c r="S12" s="105"/>
      <c r="T12" s="166"/>
      <c r="U12" s="166"/>
      <c r="V12" s="166"/>
      <c r="W12" s="577" t="s">
        <v>9</v>
      </c>
      <c r="X12" s="579" t="s">
        <v>0</v>
      </c>
      <c r="Y12" s="580"/>
      <c r="Z12" s="580"/>
      <c r="AA12" s="580"/>
      <c r="AB12" s="581"/>
      <c r="AC12" s="575" t="s">
        <v>899</v>
      </c>
      <c r="AD12" s="531"/>
    </row>
    <row r="13" spans="1:35" ht="27.75" thickTop="1" thickBot="1">
      <c r="A13" s="164"/>
      <c r="B13" s="599"/>
      <c r="C13" s="600"/>
      <c r="D13" s="600"/>
      <c r="E13" s="600"/>
      <c r="F13" s="600"/>
      <c r="G13" s="167"/>
      <c r="H13" s="168"/>
      <c r="I13" s="168"/>
      <c r="J13" s="168"/>
      <c r="K13" s="578"/>
      <c r="L13" s="169">
        <v>0.2</v>
      </c>
      <c r="M13" s="170">
        <v>0.4</v>
      </c>
      <c r="N13" s="170">
        <v>0.6</v>
      </c>
      <c r="O13" s="170">
        <v>0.8</v>
      </c>
      <c r="P13" s="171">
        <v>1</v>
      </c>
      <c r="Q13" s="576"/>
      <c r="R13" s="532"/>
      <c r="S13" s="105"/>
      <c r="T13" s="168"/>
      <c r="U13" s="168"/>
      <c r="V13" s="168"/>
      <c r="W13" s="578"/>
      <c r="X13" s="169">
        <v>0.2</v>
      </c>
      <c r="Y13" s="170">
        <v>0.4</v>
      </c>
      <c r="Z13" s="170">
        <v>0.6</v>
      </c>
      <c r="AA13" s="170">
        <v>0.8</v>
      </c>
      <c r="AB13" s="171">
        <v>1</v>
      </c>
      <c r="AC13" s="576"/>
      <c r="AD13" s="532"/>
    </row>
    <row r="14" spans="1:35" ht="19.5" customHeight="1" outlineLevel="1" thickTop="1" thickBot="1">
      <c r="A14" s="164"/>
      <c r="B14" s="172"/>
      <c r="C14" s="610" t="s">
        <v>6</v>
      </c>
      <c r="D14" s="592" t="s">
        <v>370</v>
      </c>
      <c r="E14" s="592"/>
      <c r="F14" s="608" t="s">
        <v>371</v>
      </c>
      <c r="G14" s="587" t="s">
        <v>372</v>
      </c>
      <c r="H14" s="586" t="s">
        <v>491</v>
      </c>
      <c r="I14" s="547" t="s">
        <v>914</v>
      </c>
      <c r="J14" s="216"/>
      <c r="K14" s="533" t="s">
        <v>10</v>
      </c>
      <c r="L14" s="535" t="s">
        <v>4</v>
      </c>
      <c r="M14" s="536"/>
      <c r="N14" s="536"/>
      <c r="O14" s="536"/>
      <c r="P14" s="537"/>
      <c r="Q14" s="551" t="s">
        <v>899</v>
      </c>
      <c r="R14" s="538" t="s">
        <v>2</v>
      </c>
      <c r="S14" s="105"/>
      <c r="T14" s="586" t="s">
        <v>364</v>
      </c>
      <c r="U14" s="547" t="s">
        <v>373</v>
      </c>
      <c r="V14" s="216"/>
      <c r="W14" s="533" t="s">
        <v>10</v>
      </c>
      <c r="X14" s="535" t="s">
        <v>4</v>
      </c>
      <c r="Y14" s="536"/>
      <c r="Z14" s="536"/>
      <c r="AA14" s="536"/>
      <c r="AB14" s="537"/>
      <c r="AC14" s="551" t="s">
        <v>899</v>
      </c>
      <c r="AD14" s="538" t="s">
        <v>2</v>
      </c>
    </row>
    <row r="15" spans="1:35" ht="22.5" customHeight="1" outlineLevel="1" thickTop="1" thickBot="1">
      <c r="A15" s="173"/>
      <c r="B15" s="174"/>
      <c r="C15" s="611"/>
      <c r="D15" s="593"/>
      <c r="E15" s="593"/>
      <c r="F15" s="609"/>
      <c r="G15" s="588"/>
      <c r="H15" s="586"/>
      <c r="I15" s="548"/>
      <c r="J15" s="175"/>
      <c r="K15" s="534"/>
      <c r="L15" s="143">
        <v>1</v>
      </c>
      <c r="M15" s="144">
        <v>2</v>
      </c>
      <c r="N15" s="144">
        <v>3</v>
      </c>
      <c r="O15" s="144">
        <v>4</v>
      </c>
      <c r="P15" s="145">
        <v>5</v>
      </c>
      <c r="Q15" s="552"/>
      <c r="R15" s="539"/>
      <c r="S15" s="105"/>
      <c r="T15" s="586"/>
      <c r="U15" s="548"/>
      <c r="V15" s="175"/>
      <c r="W15" s="534"/>
      <c r="X15" s="143">
        <v>1</v>
      </c>
      <c r="Y15" s="144">
        <v>2</v>
      </c>
      <c r="Z15" s="144">
        <v>3</v>
      </c>
      <c r="AA15" s="144">
        <v>4</v>
      </c>
      <c r="AB15" s="145">
        <v>5</v>
      </c>
      <c r="AC15" s="552"/>
      <c r="AD15" s="539"/>
    </row>
    <row r="16" spans="1:35" ht="24.75" customHeight="1" thickTop="1" thickBot="1">
      <c r="A16" s="176">
        <v>1</v>
      </c>
      <c r="B16" s="177" t="s">
        <v>446</v>
      </c>
      <c r="C16" s="178"/>
      <c r="D16" s="178"/>
      <c r="E16" s="178"/>
      <c r="F16" s="178"/>
      <c r="G16" s="179"/>
      <c r="H16" s="178"/>
      <c r="I16" s="178"/>
      <c r="J16" s="180" t="s">
        <v>11</v>
      </c>
      <c r="K16" s="181" t="str">
        <f>IF(SUMIF(J17:J122,"Sub Rate",K17:K122)=0,"",AVERAGEIF(J17:J122,"Sub Rate",K17:K122))</f>
        <v/>
      </c>
      <c r="L16" s="146" t="str">
        <f>IF($K16="N/A","",IF($K16="","",IF($K16&gt;=0.2,1,"")))</f>
        <v/>
      </c>
      <c r="M16" s="147" t="str">
        <f>IF($K16="N/A","",IF($K16="","",IF($K16&gt;=0.4,1,"")))</f>
        <v/>
      </c>
      <c r="N16" s="147" t="str">
        <f>IF($K16="N/A","",IF($K16="","",IF($K16&gt;=0.6,1,"")))</f>
        <v/>
      </c>
      <c r="O16" s="147" t="str">
        <f>IF($K16="N/A","",IF($K16="","",IF($K16&gt;=0.8,1,"")))</f>
        <v/>
      </c>
      <c r="P16" s="148" t="str">
        <f>IF($K16="N/A","",IF($K16="","",IF($K16=1,1,"")))</f>
        <v/>
      </c>
      <c r="Q16" s="149" t="str">
        <f>IF(AND(K16&gt;=99.8%,K16&lt;=100%),"A",IF(AND(K16&gt;=96%,K16&lt;=99.79%),"B",IF(AND(K16&gt;=87%,K16&lt;=95.99%),"C",IF(K16&lt;=86.99%,"D"," "))))</f>
        <v xml:space="preserve"> </v>
      </c>
      <c r="R16" s="182">
        <v>0.20799999999999999</v>
      </c>
      <c r="S16" s="105"/>
      <c r="T16" s="178"/>
      <c r="U16" s="178"/>
      <c r="V16" s="180" t="s">
        <v>11</v>
      </c>
      <c r="W16" s="181" t="str">
        <f>IF(SUMIF(V17:V122,"Sub Rate",W17:W122)=0,"",AVERAGEIF(V17:V122,"Sub Rate",W17:W122))</f>
        <v/>
      </c>
      <c r="X16" s="146" t="str">
        <f>IF($W16="N/A","",IF($W16="","",IF($W16&gt;=0.2,1,"")))</f>
        <v/>
      </c>
      <c r="Y16" s="147" t="str">
        <f>IF($W16="N/A","",IF($W16="","",IF($W16&gt;=0.4,1,"")))</f>
        <v/>
      </c>
      <c r="Z16" s="147" t="str">
        <f>IF($W16="N/A","",IF($W16="","",IF($W16&gt;=0.6,1,"")))</f>
        <v/>
      </c>
      <c r="AA16" s="147" t="str">
        <f>IF($W16="N/A","",IF($W16="","",IF($W16&gt;=0.8,1,"")))</f>
        <v/>
      </c>
      <c r="AB16" s="148" t="str">
        <f>IF($W16="N/A","",IF($W16="","",IF($W16=1,1,"")))</f>
        <v/>
      </c>
      <c r="AC16" s="149" t="str">
        <f>IF(W16="","",IF(W16="N/A","N/A",IF(W16&gt;=0.6,"G",IF(W16&gt;=0.4,"Y","R"))))</f>
        <v/>
      </c>
      <c r="AD16" s="182">
        <v>0.18099999999999999</v>
      </c>
    </row>
    <row r="17" spans="1:30" ht="24" customHeight="1" thickTop="1" thickBot="1">
      <c r="A17" s="183"/>
      <c r="B17" s="184">
        <v>1</v>
      </c>
      <c r="C17" s="499" t="s">
        <v>445</v>
      </c>
      <c r="D17" s="499"/>
      <c r="E17" s="499"/>
      <c r="F17" s="499"/>
      <c r="G17" s="185"/>
      <c r="H17" s="186"/>
      <c r="I17" s="186"/>
      <c r="J17" s="187" t="s">
        <v>1</v>
      </c>
      <c r="K17" s="280" t="str">
        <f>IF(COUNTIF(K18:K104,"N/A")=12,"N/A",IF(COUNT(K18:K104)=0,"",SUM(K18:K104)/(COUNTIF(K18:K104,"&gt;=0")*5)))</f>
        <v/>
      </c>
      <c r="L17" s="150" t="str">
        <f>IF($K17="N/A","",IF($K17="","",IF($K17&gt;=0.2,1,"")))</f>
        <v/>
      </c>
      <c r="M17" s="151" t="str">
        <f>IF($K17="N/A","",IF($K17="","",IF($K17&gt;=0.4,1,"")))</f>
        <v/>
      </c>
      <c r="N17" s="151" t="str">
        <f>IF($K17="N/A","",IF($K17="","",IF($K17&gt;=0.6,1,"")))</f>
        <v/>
      </c>
      <c r="O17" s="151" t="str">
        <f>IF($K17="N/A","",IF($K17="","",IF($K17&gt;=0.8,1,"")))</f>
        <v/>
      </c>
      <c r="P17" s="152" t="str">
        <f>IF($K17="N/A","",IF($K17="","",IF($K17=1,1,"")))</f>
        <v/>
      </c>
      <c r="Q17" s="149" t="str">
        <f>IF(AND(K17&gt;=99.8%,K17&lt;=100%),"A",IF(AND(K17&gt;=96%,K17&lt;=99.79%),"B",IF(AND(K17&gt;=87%,K17&lt;=95.99%),"C",IF(K17&lt;=86.99%,"D"," "))))</f>
        <v xml:space="preserve"> </v>
      </c>
      <c r="R17" s="261" t="str">
        <f>IF(K17="","",IF(K17="N/A",R16*0.5,(R16*0.5*K17)))</f>
        <v/>
      </c>
      <c r="S17" s="105"/>
      <c r="T17" s="186"/>
      <c r="U17" s="186"/>
      <c r="V17" s="187" t="s">
        <v>1</v>
      </c>
      <c r="W17" s="30" t="str">
        <f>IF(COUNTIF(W18:W100,"N/A")=5,"N/A",IF(COUNT(W18:W100)=0,"",SUM(W18:W100)/(COUNTIF(W18:W100,"&gt;=0")*5)))</f>
        <v/>
      </c>
      <c r="X17" s="150" t="str">
        <f>IF($W17="N/A","",IF($W17="","",IF($W17&gt;=0.2,1,"")))</f>
        <v/>
      </c>
      <c r="Y17" s="151" t="str">
        <f>IF($W17="N/A","",IF($W17="","",IF($W17&gt;=0.4,1,"")))</f>
        <v/>
      </c>
      <c r="Z17" s="151" t="str">
        <f>IF($W17="N/A","",IF($W17="","",IF($W17&gt;=0.6,1,"")))</f>
        <v/>
      </c>
      <c r="AA17" s="151" t="str">
        <f>IF($W17="N/A","",IF($W17="","",IF($W17&gt;=0.8,1,"")))</f>
        <v/>
      </c>
      <c r="AB17" s="152" t="str">
        <f>IF($W17="N/A","",IF($W17="","",IF($W17=1,1,"")))</f>
        <v/>
      </c>
      <c r="AC17" s="149" t="str">
        <f>IF(W17="","",IF(W17="N/A","N/A",IF(W17&gt;=0.6,"G",IF(W17&gt;=0.4,"Y","R"))))</f>
        <v/>
      </c>
      <c r="AD17" s="261"/>
    </row>
    <row r="18" spans="1:30" ht="29.25" outlineLevel="1" thickTop="1">
      <c r="A18" s="104"/>
      <c r="B18" s="111"/>
      <c r="C18" s="506" t="s">
        <v>377</v>
      </c>
      <c r="D18" s="474" t="s">
        <v>443</v>
      </c>
      <c r="E18" s="594" t="s">
        <v>816</v>
      </c>
      <c r="F18" s="188" t="s">
        <v>104</v>
      </c>
      <c r="G18" s="112"/>
      <c r="H18" s="281"/>
      <c r="I18" s="501"/>
      <c r="J18" s="464" t="str">
        <f>IF(COUNTIF(H18:H23,"N/A")=6,"N/A",IF(COUNT(H18:H23)=0,"",IF(SUM(H18:H23)=0,0,IF(AVERAGE(H18:H23)&lt;0.5,1,IF(AVERAGE(H18:H23)=1,3,2)))))</f>
        <v/>
      </c>
      <c r="K18" s="464" t="str">
        <f>IF(COUNTIF(J18:J26,"N/A")=2,"N/A",IF(COUNT(J18:J26)=0,"",IF(COUNTIF(J18,"N/A")=1,SUM(J18:J26,3),IF(COUNTIF(J24,"N/A")=1,SUM(J18:J26,2),SUM(J18:J26)))))</f>
        <v/>
      </c>
      <c r="L18" s="491" t="str">
        <f>IF($K18="N/A","na",IF($K18="","",IF($K18&gt;0,1,"")))</f>
        <v/>
      </c>
      <c r="M18" s="493" t="str">
        <f>IF($K18="N/A","na",IF($K18="","",IF($K18&gt;1,1,"")))</f>
        <v/>
      </c>
      <c r="N18" s="493" t="str">
        <f>IF($K18="N/A","na",IF($K18="","",IF($K18&gt;2,1,"")))</f>
        <v/>
      </c>
      <c r="O18" s="493" t="str">
        <f>IF($K18="N/A","na",IF($K18="","",IF($K18&gt;3,1,"")))</f>
        <v/>
      </c>
      <c r="P18" s="495" t="str">
        <f>IF($K18="N/A","na",IF($K18="","",IF($K18&gt;4,1,"")))</f>
        <v/>
      </c>
      <c r="Q18" s="113"/>
      <c r="R18" s="35"/>
      <c r="S18" s="105"/>
      <c r="T18" s="13"/>
      <c r="U18" s="501"/>
      <c r="V18" s="464" t="str">
        <f>IF(COUNTIF(T18:T23,"N/A")=6,"N/A",IF(COUNT(T18:T23)=0,"",IF(SUM(T18:T23)=0,0,IF(AVERAGE(T18:T23)&lt;0.5,1,IF(AVERAGE(T18:T23)=1,3,2)))))</f>
        <v/>
      </c>
      <c r="W18" s="464" t="str">
        <f>IF(COUNTIF(V18:V26,"N/A")=2,"N/A",IF(V18&lt;3,V18,IF(COUNT(V18:V26)=0,"",SUMIF(V18:V26,"&lt;&gt;N/A"))))</f>
        <v/>
      </c>
      <c r="X18" s="491" t="str">
        <f>IF($W18="N/A","na",IF($W18="","",IF($W18&gt;0,1,"")))</f>
        <v/>
      </c>
      <c r="Y18" s="493" t="str">
        <f>IF($W18="N/A","na",IF($W18="","",IF($W18&gt;1,1,"")))</f>
        <v/>
      </c>
      <c r="Z18" s="493" t="str">
        <f>IF($W18="N/A","na",IF($W18="","",IF($W18&gt;2,1,"")))</f>
        <v/>
      </c>
      <c r="AA18" s="493" t="str">
        <f>IF($W18="N/A","na",IF($W18="","",IF($W18&gt;3,1,"")))</f>
        <v/>
      </c>
      <c r="AB18" s="495" t="str">
        <f>IF($W18="N/A","na",IF($W18="","",IF($W18&gt;4,1,"")))</f>
        <v/>
      </c>
      <c r="AC18" s="113"/>
      <c r="AD18" s="35"/>
    </row>
    <row r="19" spans="1:30" ht="28.5" outlineLevel="1">
      <c r="A19" s="104"/>
      <c r="B19" s="111"/>
      <c r="C19" s="507"/>
      <c r="D19" s="475"/>
      <c r="E19" s="595"/>
      <c r="F19" s="189" t="s">
        <v>362</v>
      </c>
      <c r="G19" s="114"/>
      <c r="H19" s="16"/>
      <c r="I19" s="502"/>
      <c r="J19" s="464"/>
      <c r="K19" s="464"/>
      <c r="L19" s="482"/>
      <c r="M19" s="484"/>
      <c r="N19" s="484"/>
      <c r="O19" s="484"/>
      <c r="P19" s="486"/>
      <c r="Q19" s="115"/>
      <c r="R19" s="36"/>
      <c r="S19" s="105"/>
      <c r="T19" s="13"/>
      <c r="U19" s="502"/>
      <c r="V19" s="464"/>
      <c r="W19" s="464"/>
      <c r="X19" s="482"/>
      <c r="Y19" s="484"/>
      <c r="Z19" s="484"/>
      <c r="AA19" s="484"/>
      <c r="AB19" s="486"/>
      <c r="AC19" s="115"/>
      <c r="AD19" s="36"/>
    </row>
    <row r="20" spans="1:30" ht="14.25" outlineLevel="1">
      <c r="A20" s="104"/>
      <c r="B20" s="111"/>
      <c r="C20" s="507"/>
      <c r="D20" s="475"/>
      <c r="E20" s="595"/>
      <c r="F20" s="189" t="s">
        <v>958</v>
      </c>
      <c r="G20" s="116" t="s">
        <v>30</v>
      </c>
      <c r="H20" s="16"/>
      <c r="I20" s="502"/>
      <c r="J20" s="464"/>
      <c r="K20" s="464"/>
      <c r="L20" s="482"/>
      <c r="M20" s="484"/>
      <c r="N20" s="484"/>
      <c r="O20" s="484"/>
      <c r="P20" s="486"/>
      <c r="Q20" s="115"/>
      <c r="R20" s="36"/>
      <c r="S20" s="105"/>
      <c r="T20" s="13"/>
      <c r="U20" s="502"/>
      <c r="V20" s="464"/>
      <c r="W20" s="464"/>
      <c r="X20" s="482"/>
      <c r="Y20" s="484"/>
      <c r="Z20" s="484"/>
      <c r="AA20" s="484"/>
      <c r="AB20" s="486"/>
      <c r="AC20" s="115"/>
      <c r="AD20" s="36"/>
    </row>
    <row r="21" spans="1:30" ht="14.25" customHeight="1" outlineLevel="1">
      <c r="A21" s="104"/>
      <c r="B21" s="111"/>
      <c r="C21" s="507"/>
      <c r="D21" s="475"/>
      <c r="E21" s="595"/>
      <c r="F21" s="189" t="s">
        <v>106</v>
      </c>
      <c r="G21" s="114"/>
      <c r="H21" s="16"/>
      <c r="I21" s="502"/>
      <c r="J21" s="464"/>
      <c r="K21" s="464"/>
      <c r="L21" s="482"/>
      <c r="M21" s="484"/>
      <c r="N21" s="484"/>
      <c r="O21" s="484"/>
      <c r="P21" s="486"/>
      <c r="Q21" s="115"/>
      <c r="R21" s="36"/>
      <c r="S21" s="105"/>
      <c r="T21" s="13"/>
      <c r="U21" s="502"/>
      <c r="V21" s="464"/>
      <c r="W21" s="464"/>
      <c r="X21" s="482"/>
      <c r="Y21" s="484"/>
      <c r="Z21" s="484"/>
      <c r="AA21" s="484"/>
      <c r="AB21" s="486"/>
      <c r="AC21" s="115"/>
      <c r="AD21" s="36"/>
    </row>
    <row r="22" spans="1:30" ht="28.5" customHeight="1" outlineLevel="1">
      <c r="A22" s="104"/>
      <c r="B22" s="111"/>
      <c r="C22" s="507"/>
      <c r="D22" s="475"/>
      <c r="E22" s="595"/>
      <c r="F22" s="189" t="s">
        <v>939</v>
      </c>
      <c r="G22" s="114"/>
      <c r="H22" s="16"/>
      <c r="I22" s="502"/>
      <c r="J22" s="464"/>
      <c r="K22" s="464"/>
      <c r="L22" s="482"/>
      <c r="M22" s="484"/>
      <c r="N22" s="484"/>
      <c r="O22" s="484"/>
      <c r="P22" s="486"/>
      <c r="Q22" s="115"/>
      <c r="R22" s="36"/>
      <c r="S22" s="105"/>
      <c r="T22" s="13"/>
      <c r="U22" s="502"/>
      <c r="V22" s="464"/>
      <c r="W22" s="464"/>
      <c r="X22" s="482"/>
      <c r="Y22" s="484"/>
      <c r="Z22" s="484"/>
      <c r="AA22" s="484"/>
      <c r="AB22" s="486"/>
      <c r="AC22" s="115"/>
      <c r="AD22" s="36"/>
    </row>
    <row r="23" spans="1:30" ht="15.75" customHeight="1" outlineLevel="1">
      <c r="A23" s="104"/>
      <c r="B23" s="111"/>
      <c r="C23" s="507"/>
      <c r="D23" s="475"/>
      <c r="E23" s="596"/>
      <c r="F23" s="190" t="s">
        <v>105</v>
      </c>
      <c r="G23" s="117"/>
      <c r="H23" s="15"/>
      <c r="I23" s="503"/>
      <c r="J23" s="464"/>
      <c r="K23" s="464"/>
      <c r="L23" s="482"/>
      <c r="M23" s="484"/>
      <c r="N23" s="484"/>
      <c r="O23" s="484"/>
      <c r="P23" s="486"/>
      <c r="Q23" s="115"/>
      <c r="R23" s="36"/>
      <c r="S23" s="105"/>
      <c r="T23" s="13"/>
      <c r="U23" s="503"/>
      <c r="V23" s="464"/>
      <c r="W23" s="464"/>
      <c r="X23" s="482"/>
      <c r="Y23" s="484"/>
      <c r="Z23" s="484"/>
      <c r="AA23" s="484"/>
      <c r="AB23" s="486"/>
      <c r="AC23" s="115"/>
      <c r="AD23" s="36"/>
    </row>
    <row r="24" spans="1:30" ht="28.5" outlineLevel="1">
      <c r="A24" s="104"/>
      <c r="B24" s="111"/>
      <c r="C24" s="507"/>
      <c r="D24" s="475"/>
      <c r="E24" s="601" t="s">
        <v>817</v>
      </c>
      <c r="F24" s="188" t="s">
        <v>959</v>
      </c>
      <c r="G24" s="112"/>
      <c r="H24" s="13"/>
      <c r="I24" s="501"/>
      <c r="J24" s="464" t="str">
        <f>IF(COUNTIF(H24:H26,"N/A")=3,"N/A",IF(COUNT(H24:H26)=0,"",IF(SUM(H24:H26)=0,0,IF(AVERAGE(H24:H26)&lt;1,1,IF(AVERAGE(H24:H26)=1,2)))))</f>
        <v/>
      </c>
      <c r="K24" s="464"/>
      <c r="L24" s="482"/>
      <c r="M24" s="484"/>
      <c r="N24" s="484"/>
      <c r="O24" s="484"/>
      <c r="P24" s="486"/>
      <c r="Q24" s="115"/>
      <c r="R24" s="36"/>
      <c r="S24" s="105"/>
      <c r="T24" s="13"/>
      <c r="U24" s="501"/>
      <c r="V24" s="464" t="str">
        <f>IF(COUNTIF(T24:T26,"N/A")=3,"N/A",IF(COUNT(T24:T26)=0,"",IF(SUM(T24:T26)=0,0,IF(AVERAGE(T24:T26)&lt;1,1,IF(AVERAGE(T24:T26)=1,2)))))</f>
        <v/>
      </c>
      <c r="W24" s="464"/>
      <c r="X24" s="482"/>
      <c r="Y24" s="484"/>
      <c r="Z24" s="484"/>
      <c r="AA24" s="484"/>
      <c r="AB24" s="486"/>
      <c r="AC24" s="115"/>
      <c r="AD24" s="36"/>
    </row>
    <row r="25" spans="1:30" ht="28.5" outlineLevel="1">
      <c r="A25" s="104"/>
      <c r="B25" s="111"/>
      <c r="C25" s="507"/>
      <c r="D25" s="475"/>
      <c r="E25" s="602"/>
      <c r="F25" s="189" t="s">
        <v>444</v>
      </c>
      <c r="G25" s="114"/>
      <c r="H25" s="14"/>
      <c r="I25" s="502"/>
      <c r="J25" s="464"/>
      <c r="K25" s="464"/>
      <c r="L25" s="482"/>
      <c r="M25" s="484"/>
      <c r="N25" s="484"/>
      <c r="O25" s="484"/>
      <c r="P25" s="486"/>
      <c r="Q25" s="115"/>
      <c r="R25" s="36"/>
      <c r="S25" s="105"/>
      <c r="T25" s="14"/>
      <c r="U25" s="502"/>
      <c r="V25" s="464"/>
      <c r="W25" s="464"/>
      <c r="X25" s="482"/>
      <c r="Y25" s="484"/>
      <c r="Z25" s="484"/>
      <c r="AA25" s="484"/>
      <c r="AB25" s="486"/>
      <c r="AC25" s="115"/>
      <c r="AD25" s="36"/>
    </row>
    <row r="26" spans="1:30" ht="57" outlineLevel="1">
      <c r="A26" s="104"/>
      <c r="B26" s="111"/>
      <c r="C26" s="507"/>
      <c r="D26" s="475"/>
      <c r="E26" s="603"/>
      <c r="F26" s="189" t="s">
        <v>107</v>
      </c>
      <c r="G26" s="114"/>
      <c r="H26" s="14"/>
      <c r="I26" s="502"/>
      <c r="J26" s="464"/>
      <c r="K26" s="464"/>
      <c r="L26" s="482"/>
      <c r="M26" s="484"/>
      <c r="N26" s="484"/>
      <c r="O26" s="484"/>
      <c r="P26" s="486"/>
      <c r="Q26" s="115"/>
      <c r="R26" s="36"/>
      <c r="S26" s="105"/>
      <c r="T26" s="14"/>
      <c r="U26" s="502"/>
      <c r="V26" s="464"/>
      <c r="W26" s="464"/>
      <c r="X26" s="482"/>
      <c r="Y26" s="484"/>
      <c r="Z26" s="484"/>
      <c r="AA26" s="484"/>
      <c r="AB26" s="486"/>
      <c r="AC26" s="115"/>
      <c r="AD26" s="36"/>
    </row>
    <row r="27" spans="1:30" ht="27.75" customHeight="1" outlineLevel="1">
      <c r="A27" s="104"/>
      <c r="B27" s="111"/>
      <c r="C27" s="506" t="s">
        <v>378</v>
      </c>
      <c r="D27" s="474" t="s">
        <v>450</v>
      </c>
      <c r="E27" s="477">
        <v>3</v>
      </c>
      <c r="F27" s="188" t="s">
        <v>451</v>
      </c>
      <c r="G27" s="112"/>
      <c r="H27" s="13"/>
      <c r="I27" s="501"/>
      <c r="J27" s="464" t="str">
        <f>IF(COUNTIF(H27:H29,"N/A")=3,"N/A",IF(COUNT(H27:H29)=0,"",IF(SUM(H27:H29)=0,0,IF(AVERAGE(H27:H29)&lt;0.5,1,IF(AVERAGE(H27:H29)=1,3,2)))))</f>
        <v/>
      </c>
      <c r="K27" s="464" t="str">
        <f>IF(COUNTIF(J27:J31,"N/A")=2,"N/A",IF(COUNT(J27:J31)=0,"",IF(COUNTIF(J27,"N/A")=1,SUM(J27:J31,3),IF(COUNTIF(J30,"N/A")=1,SUM(J27:J31,2),SUM(J27:J31)))))</f>
        <v/>
      </c>
      <c r="L27" s="481" t="str">
        <f>IF($K27="N/A","na",IF($K27="","",IF($K27&gt;0,1,"")))</f>
        <v/>
      </c>
      <c r="M27" s="483" t="str">
        <f>IF($K27="N/A","na",IF($K27="","",IF($K27&gt;1,1,"")))</f>
        <v/>
      </c>
      <c r="N27" s="483" t="str">
        <f>IF($K27="N/A","na",IF($K27="","",IF($K27&gt;2,1,"")))</f>
        <v/>
      </c>
      <c r="O27" s="483" t="str">
        <f>IF($K27="N/A","na",IF($K27="","",IF($K27&gt;3,1,"")))</f>
        <v/>
      </c>
      <c r="P27" s="485" t="str">
        <f>IF($K27="N/A","na",IF($K27="","",IF($K27&gt;4,1,"")))</f>
        <v/>
      </c>
      <c r="Q27" s="115"/>
      <c r="R27" s="36"/>
      <c r="S27" s="105"/>
      <c r="T27" s="13"/>
      <c r="U27" s="501"/>
      <c r="V27" s="464" t="str">
        <f>IF(COUNTIF(T27:T29,"N/A")=3,"N/A",IF(COUNT(T27:T29)=0,"",IF(SUM(T27:T29)=0,0,IF(AVERAGE(T27:T29)&lt;0.5,1,IF(AVERAGE(T27:T29)=1,3,2)))))</f>
        <v/>
      </c>
      <c r="W27" s="464" t="str">
        <f>IF(COUNTIF(V27:V31,"N/A")=2,"N/A",IF(V27&lt;3,V27,IF(COUNT(V27:V31)=0,"",SUMIF(V27:V31,"&lt;&gt;N/A"))))</f>
        <v/>
      </c>
      <c r="X27" s="481" t="str">
        <f>IF($W27="N/A","na",IF($W27="","",IF($W27&gt;0,1,"")))</f>
        <v/>
      </c>
      <c r="Y27" s="483" t="str">
        <f>IF($W27="N/A","na",IF($W27="","",IF($W27&gt;1,1,"")))</f>
        <v/>
      </c>
      <c r="Z27" s="483" t="str">
        <f>IF($W27="N/A","na",IF($W27="","",IF($W27&gt;2,1,"")))</f>
        <v/>
      </c>
      <c r="AA27" s="483" t="str">
        <f>IF($W27="N/A","na",IF($W27="","",IF($W27&gt;3,1,"")))</f>
        <v/>
      </c>
      <c r="AB27" s="485" t="str">
        <f>IF($W27="N/A","na",IF($W27="","",IF($W27&gt;4,1,"")))</f>
        <v/>
      </c>
      <c r="AC27" s="115"/>
      <c r="AD27" s="36"/>
    </row>
    <row r="28" spans="1:30" ht="15.75" customHeight="1" outlineLevel="1">
      <c r="A28" s="104"/>
      <c r="B28" s="111"/>
      <c r="C28" s="507"/>
      <c r="D28" s="475"/>
      <c r="E28" s="478"/>
      <c r="F28" s="189" t="s">
        <v>586</v>
      </c>
      <c r="G28" s="114"/>
      <c r="H28" s="14"/>
      <c r="I28" s="502"/>
      <c r="J28" s="464"/>
      <c r="K28" s="464"/>
      <c r="L28" s="482"/>
      <c r="M28" s="484"/>
      <c r="N28" s="484"/>
      <c r="O28" s="484"/>
      <c r="P28" s="486"/>
      <c r="Q28" s="115"/>
      <c r="R28" s="36"/>
      <c r="S28" s="105"/>
      <c r="T28" s="14"/>
      <c r="U28" s="502"/>
      <c r="V28" s="464"/>
      <c r="W28" s="464"/>
      <c r="X28" s="482"/>
      <c r="Y28" s="484"/>
      <c r="Z28" s="484"/>
      <c r="AA28" s="484"/>
      <c r="AB28" s="486"/>
      <c r="AC28" s="115"/>
      <c r="AD28" s="36"/>
    </row>
    <row r="29" spans="1:30" ht="14.25" customHeight="1" outlineLevel="1">
      <c r="A29" s="104"/>
      <c r="B29" s="111"/>
      <c r="C29" s="507"/>
      <c r="D29" s="475"/>
      <c r="E29" s="478"/>
      <c r="F29" s="189" t="s">
        <v>587</v>
      </c>
      <c r="G29" s="114"/>
      <c r="H29" s="14"/>
      <c r="I29" s="502"/>
      <c r="J29" s="464"/>
      <c r="K29" s="464"/>
      <c r="L29" s="482"/>
      <c r="M29" s="484"/>
      <c r="N29" s="484"/>
      <c r="O29" s="484"/>
      <c r="P29" s="486"/>
      <c r="Q29" s="115"/>
      <c r="R29" s="36"/>
      <c r="S29" s="105"/>
      <c r="T29" s="14"/>
      <c r="U29" s="502"/>
      <c r="V29" s="464"/>
      <c r="W29" s="464"/>
      <c r="X29" s="482"/>
      <c r="Y29" s="484"/>
      <c r="Z29" s="484"/>
      <c r="AA29" s="484"/>
      <c r="AB29" s="486"/>
      <c r="AC29" s="115"/>
      <c r="AD29" s="36"/>
    </row>
    <row r="30" spans="1:30" ht="18" customHeight="1" outlineLevel="1">
      <c r="A30" s="104"/>
      <c r="B30" s="111"/>
      <c r="C30" s="507"/>
      <c r="D30" s="475"/>
      <c r="E30" s="477">
        <v>5</v>
      </c>
      <c r="F30" s="188" t="s">
        <v>588</v>
      </c>
      <c r="G30" s="112"/>
      <c r="H30" s="13"/>
      <c r="I30" s="501"/>
      <c r="J30" s="464" t="str">
        <f>IF(COUNTIF(H30:H31,"N/A")=2,"N/A",IF(COUNT(H30:H31)=0,"",IF(SUM(H30:H31)=0,0,IF(AVERAGE(H30:H31)&lt;1,1,IF(AVERAGE(H30:H31)=1,2)))))</f>
        <v/>
      </c>
      <c r="K30" s="464"/>
      <c r="L30" s="482"/>
      <c r="M30" s="484"/>
      <c r="N30" s="484"/>
      <c r="O30" s="484"/>
      <c r="P30" s="486"/>
      <c r="Q30" s="115"/>
      <c r="R30" s="36"/>
      <c r="S30" s="105"/>
      <c r="T30" s="13"/>
      <c r="U30" s="501"/>
      <c r="V30" s="464" t="str">
        <f>IF(COUNTIF(T30:T31,"N/A")=2,"N/A",IF(COUNT(T30:T31)=0,"",IF(SUM(T30:T31)=0,0,IF(AVERAGE(T30:T31)&lt;1,1,IF(AVERAGE(T30:T31)=1,2)))))</f>
        <v/>
      </c>
      <c r="W30" s="464"/>
      <c r="X30" s="482"/>
      <c r="Y30" s="484"/>
      <c r="Z30" s="484"/>
      <c r="AA30" s="484"/>
      <c r="AB30" s="486"/>
      <c r="AC30" s="115"/>
      <c r="AD30" s="36"/>
    </row>
    <row r="31" spans="1:30" ht="28.5" outlineLevel="1">
      <c r="A31" s="104"/>
      <c r="B31" s="111"/>
      <c r="C31" s="507"/>
      <c r="D31" s="475"/>
      <c r="E31" s="478"/>
      <c r="F31" s="189" t="s">
        <v>452</v>
      </c>
      <c r="G31" s="114"/>
      <c r="H31" s="14"/>
      <c r="I31" s="502"/>
      <c r="J31" s="464"/>
      <c r="K31" s="464"/>
      <c r="L31" s="482"/>
      <c r="M31" s="484"/>
      <c r="N31" s="484"/>
      <c r="O31" s="484"/>
      <c r="P31" s="486"/>
      <c r="Q31" s="115"/>
      <c r="R31" s="36"/>
      <c r="S31" s="105"/>
      <c r="T31" s="14"/>
      <c r="U31" s="502"/>
      <c r="V31" s="464"/>
      <c r="W31" s="464"/>
      <c r="X31" s="482"/>
      <c r="Y31" s="484"/>
      <c r="Z31" s="484"/>
      <c r="AA31" s="484"/>
      <c r="AB31" s="486"/>
      <c r="AC31" s="115"/>
      <c r="AD31" s="36"/>
    </row>
    <row r="32" spans="1:30" ht="27.75" customHeight="1" outlineLevel="1">
      <c r="A32" s="104"/>
      <c r="B32" s="111"/>
      <c r="C32" s="506" t="s">
        <v>379</v>
      </c>
      <c r="D32" s="474" t="s">
        <v>449</v>
      </c>
      <c r="E32" s="477">
        <v>3</v>
      </c>
      <c r="F32" s="188" t="s">
        <v>108</v>
      </c>
      <c r="G32" s="112"/>
      <c r="H32" s="13"/>
      <c r="I32" s="501"/>
      <c r="J32" s="464" t="str">
        <f>IF(COUNTIF(H32:H35,"N/A")=4,"N/A",IF(COUNT(H32:H35)=0,"",IF(SUM(H32:H35)=0,0,IF(AVERAGE(H32:H35)&lt;0.5,1,IF(AVERAGE(H32:H35)=1,3,2)))))</f>
        <v/>
      </c>
      <c r="K32" s="464" t="str">
        <f>IF(COUNTIF(J32:J39,"N/A")=2,"N/A",IF(COUNT(J32:J39)=0,"",IF(COUNTIF(J32,"N/A")=1,SUM(J32:J39,3),IF(COUNTIF(J36,"N/A")=1,SUM(J32:J39,2),SUM(J32:J39)))))</f>
        <v/>
      </c>
      <c r="L32" s="481" t="str">
        <f>IF($K32="N/A","na",IF($K32="","",IF($K32&gt;0,1,"")))</f>
        <v/>
      </c>
      <c r="M32" s="483" t="str">
        <f>IF($K32="N/A","na",IF($K32="","",IF($K32&gt;1,1,"")))</f>
        <v/>
      </c>
      <c r="N32" s="483" t="str">
        <f>IF($K32="N/A","na",IF($K32="","",IF($K32&gt;2,1,"")))</f>
        <v/>
      </c>
      <c r="O32" s="483" t="str">
        <f>IF($K32="N/A","na",IF($K32="","",IF($K32&gt;3,1,"")))</f>
        <v/>
      </c>
      <c r="P32" s="485" t="str">
        <f>IF($K32="N/A","na",IF($K32="","",IF($K32&gt;4,1,"")))</f>
        <v/>
      </c>
      <c r="Q32" s="115"/>
      <c r="R32" s="36"/>
      <c r="S32" s="105"/>
      <c r="T32" s="13"/>
      <c r="U32" s="501"/>
      <c r="V32" s="464" t="str">
        <f>IF(COUNTIF(T32:T35,"N/A")=4,"N/A",IF(COUNT(T32:T35)=0,"",IF(SUM(T32:T35)=0,0,IF(AVERAGE(T32:T35)&lt;0.5,1,IF(AVERAGE(T32:T35)=1,3,2)))))</f>
        <v/>
      </c>
      <c r="W32" s="464" t="str">
        <f>IF(COUNTIF(V32:V39,"N/A")=2,"N/A",IF(V32&lt;3,V32,IF(COUNT(V32:V39)=0,"",SUMIF(V32:V39,"&lt;&gt;N/A"))))</f>
        <v/>
      </c>
      <c r="X32" s="481" t="str">
        <f>IF($W32="N/A","na",IF($W32="","",IF($W32&gt;0,1,"")))</f>
        <v/>
      </c>
      <c r="Y32" s="483" t="str">
        <f>IF($W32="N/A","na",IF($W32="","",IF($W32&gt;1,1,"")))</f>
        <v/>
      </c>
      <c r="Z32" s="483" t="str">
        <f>IF($W32="N/A","na",IF($W32="","",IF($W32&gt;2,1,"")))</f>
        <v/>
      </c>
      <c r="AA32" s="483" t="str">
        <f>IF($W32="N/A","na",IF($W32="","",IF($W32&gt;3,1,"")))</f>
        <v/>
      </c>
      <c r="AB32" s="485" t="str">
        <f>IF($W32="N/A","na",IF($W32="","",IF($W32&gt;4,1,"")))</f>
        <v/>
      </c>
      <c r="AC32" s="115"/>
      <c r="AD32" s="36"/>
    </row>
    <row r="33" spans="1:30" ht="15.75" customHeight="1" outlineLevel="1">
      <c r="A33" s="104"/>
      <c r="B33" s="111"/>
      <c r="C33" s="507"/>
      <c r="D33" s="475"/>
      <c r="E33" s="478"/>
      <c r="F33" s="189" t="s">
        <v>109</v>
      </c>
      <c r="G33" s="114"/>
      <c r="H33" s="14"/>
      <c r="I33" s="502"/>
      <c r="J33" s="464"/>
      <c r="K33" s="464"/>
      <c r="L33" s="482"/>
      <c r="M33" s="484"/>
      <c r="N33" s="484"/>
      <c r="O33" s="484"/>
      <c r="P33" s="486"/>
      <c r="Q33" s="115"/>
      <c r="R33" s="36"/>
      <c r="S33" s="105"/>
      <c r="T33" s="14"/>
      <c r="U33" s="502"/>
      <c r="V33" s="464"/>
      <c r="W33" s="464"/>
      <c r="X33" s="482"/>
      <c r="Y33" s="484"/>
      <c r="Z33" s="484"/>
      <c r="AA33" s="484"/>
      <c r="AB33" s="486"/>
      <c r="AC33" s="115"/>
      <c r="AD33" s="36"/>
    </row>
    <row r="34" spans="1:30" ht="28.5" outlineLevel="1">
      <c r="A34" s="104"/>
      <c r="B34" s="111"/>
      <c r="C34" s="507"/>
      <c r="D34" s="475"/>
      <c r="E34" s="478"/>
      <c r="F34" s="189" t="s">
        <v>110</v>
      </c>
      <c r="G34" s="114"/>
      <c r="H34" s="14"/>
      <c r="I34" s="502"/>
      <c r="J34" s="464"/>
      <c r="K34" s="464"/>
      <c r="L34" s="482"/>
      <c r="M34" s="484"/>
      <c r="N34" s="484"/>
      <c r="O34" s="484"/>
      <c r="P34" s="486"/>
      <c r="Q34" s="115"/>
      <c r="R34" s="36"/>
      <c r="S34" s="105"/>
      <c r="T34" s="14"/>
      <c r="U34" s="502"/>
      <c r="V34" s="464"/>
      <c r="W34" s="464"/>
      <c r="X34" s="482"/>
      <c r="Y34" s="484"/>
      <c r="Z34" s="484"/>
      <c r="AA34" s="484"/>
      <c r="AB34" s="486"/>
      <c r="AC34" s="115"/>
      <c r="AD34" s="36"/>
    </row>
    <row r="35" spans="1:30" ht="28.5" outlineLevel="1">
      <c r="A35" s="104"/>
      <c r="B35" s="111"/>
      <c r="C35" s="507"/>
      <c r="D35" s="475"/>
      <c r="E35" s="479"/>
      <c r="F35" s="190" t="s">
        <v>125</v>
      </c>
      <c r="G35" s="117"/>
      <c r="H35" s="15"/>
      <c r="I35" s="503"/>
      <c r="J35" s="464"/>
      <c r="K35" s="464"/>
      <c r="L35" s="482"/>
      <c r="M35" s="484"/>
      <c r="N35" s="484"/>
      <c r="O35" s="484"/>
      <c r="P35" s="486"/>
      <c r="Q35" s="115"/>
      <c r="R35" s="36"/>
      <c r="S35" s="105"/>
      <c r="T35" s="15"/>
      <c r="U35" s="503"/>
      <c r="V35" s="464"/>
      <c r="W35" s="464"/>
      <c r="X35" s="482"/>
      <c r="Y35" s="484"/>
      <c r="Z35" s="484"/>
      <c r="AA35" s="484"/>
      <c r="AB35" s="486"/>
      <c r="AC35" s="115"/>
      <c r="AD35" s="36"/>
    </row>
    <row r="36" spans="1:30" ht="28.5" outlineLevel="1">
      <c r="A36" s="104"/>
      <c r="B36" s="111"/>
      <c r="C36" s="507"/>
      <c r="D36" s="475"/>
      <c r="E36" s="477">
        <v>5</v>
      </c>
      <c r="F36" s="188" t="s">
        <v>111</v>
      </c>
      <c r="G36" s="112"/>
      <c r="H36" s="13"/>
      <c r="I36" s="501"/>
      <c r="J36" s="464" t="str">
        <f>IF(COUNTIF(H36:H39,"N/A")=4,"N/A",IF(COUNT(H36:H39)=0,"",IF(SUM(H36:H39)=0,0,IF(AVERAGE(H36:H39)&lt;1,1,IF(AVERAGE(H36:H39)=1,2)))))</f>
        <v/>
      </c>
      <c r="K36" s="464"/>
      <c r="L36" s="482"/>
      <c r="M36" s="484"/>
      <c r="N36" s="484"/>
      <c r="O36" s="484"/>
      <c r="P36" s="486"/>
      <c r="Q36" s="115"/>
      <c r="R36" s="36"/>
      <c r="S36" s="105"/>
      <c r="T36" s="13"/>
      <c r="U36" s="501"/>
      <c r="V36" s="464" t="str">
        <f>IF(COUNTIF(T36:T39,"N/A")=4,"N/A",IF(COUNT(T36:T39)=0,"",IF(SUM(T36:T39)=0,0,IF(AVERAGE(T36:T39)&lt;1,1,IF(AVERAGE(T36:T39)=1,2)))))</f>
        <v/>
      </c>
      <c r="W36" s="464"/>
      <c r="X36" s="482"/>
      <c r="Y36" s="484"/>
      <c r="Z36" s="484"/>
      <c r="AA36" s="484"/>
      <c r="AB36" s="486"/>
      <c r="AC36" s="115"/>
      <c r="AD36" s="36"/>
    </row>
    <row r="37" spans="1:30" ht="28.5" outlineLevel="1">
      <c r="A37" s="104"/>
      <c r="B37" s="111"/>
      <c r="C37" s="507"/>
      <c r="D37" s="475"/>
      <c r="E37" s="478"/>
      <c r="F37" s="189" t="s">
        <v>112</v>
      </c>
      <c r="G37" s="114"/>
      <c r="H37" s="14"/>
      <c r="I37" s="502"/>
      <c r="J37" s="464"/>
      <c r="K37" s="464"/>
      <c r="L37" s="482"/>
      <c r="M37" s="484"/>
      <c r="N37" s="484"/>
      <c r="O37" s="484"/>
      <c r="P37" s="486"/>
      <c r="Q37" s="115"/>
      <c r="R37" s="36"/>
      <c r="S37" s="105"/>
      <c r="T37" s="14"/>
      <c r="U37" s="502"/>
      <c r="V37" s="464"/>
      <c r="W37" s="464"/>
      <c r="X37" s="482"/>
      <c r="Y37" s="484"/>
      <c r="Z37" s="484"/>
      <c r="AA37" s="484"/>
      <c r="AB37" s="486"/>
      <c r="AC37" s="115"/>
      <c r="AD37" s="36"/>
    </row>
    <row r="38" spans="1:30" ht="28.5" outlineLevel="1">
      <c r="A38" s="104"/>
      <c r="B38" s="111"/>
      <c r="C38" s="507"/>
      <c r="D38" s="475"/>
      <c r="E38" s="478"/>
      <c r="F38" s="189" t="s">
        <v>113</v>
      </c>
      <c r="G38" s="114"/>
      <c r="H38" s="14"/>
      <c r="I38" s="502"/>
      <c r="J38" s="464"/>
      <c r="K38" s="464"/>
      <c r="L38" s="482"/>
      <c r="M38" s="484"/>
      <c r="N38" s="484"/>
      <c r="O38" s="484"/>
      <c r="P38" s="486"/>
      <c r="Q38" s="115"/>
      <c r="R38" s="36"/>
      <c r="S38" s="105"/>
      <c r="T38" s="14"/>
      <c r="U38" s="502"/>
      <c r="V38" s="464"/>
      <c r="W38" s="464"/>
      <c r="X38" s="482"/>
      <c r="Y38" s="484"/>
      <c r="Z38" s="484"/>
      <c r="AA38" s="484"/>
      <c r="AB38" s="486"/>
      <c r="AC38" s="115"/>
      <c r="AD38" s="36"/>
    </row>
    <row r="39" spans="1:30" ht="28.5" outlineLevel="1">
      <c r="A39" s="104"/>
      <c r="B39" s="111"/>
      <c r="C39" s="508"/>
      <c r="D39" s="476"/>
      <c r="E39" s="479"/>
      <c r="F39" s="190" t="s">
        <v>114</v>
      </c>
      <c r="G39" s="117"/>
      <c r="H39" s="15"/>
      <c r="I39" s="503"/>
      <c r="J39" s="464"/>
      <c r="K39" s="464"/>
      <c r="L39" s="492"/>
      <c r="M39" s="494"/>
      <c r="N39" s="494"/>
      <c r="O39" s="494"/>
      <c r="P39" s="496"/>
      <c r="Q39" s="115"/>
      <c r="R39" s="36"/>
      <c r="S39" s="105"/>
      <c r="T39" s="15"/>
      <c r="U39" s="503"/>
      <c r="V39" s="464"/>
      <c r="W39" s="464"/>
      <c r="X39" s="492"/>
      <c r="Y39" s="494"/>
      <c r="Z39" s="494"/>
      <c r="AA39" s="494"/>
      <c r="AB39" s="496"/>
      <c r="AC39" s="115"/>
      <c r="AD39" s="36"/>
    </row>
    <row r="40" spans="1:30" ht="15.75" customHeight="1" outlineLevel="1">
      <c r="A40" s="104"/>
      <c r="B40" s="111"/>
      <c r="C40" s="506" t="s">
        <v>380</v>
      </c>
      <c r="D40" s="474" t="s">
        <v>453</v>
      </c>
      <c r="E40" s="477">
        <v>3</v>
      </c>
      <c r="F40" s="188" t="s">
        <v>115</v>
      </c>
      <c r="G40" s="112"/>
      <c r="H40" s="13"/>
      <c r="I40" s="501"/>
      <c r="J40" s="464" t="str">
        <f>IF(COUNTIF(H40:H44,"N/A")=5,"N/A",IF(COUNT(H40:H44)=0,"",IF(SUM(H40:H44)=0,0,IF(AVERAGE(H40:H44)&lt;0.5,1,IF(AVERAGE(H40:H44)=1,3,2)))))</f>
        <v/>
      </c>
      <c r="K40" s="464" t="str">
        <f>IF(COUNTIF(J40:J49,"N/A")=2,"N/A",IF(COUNT(J40:J49)=0,"",IF(COUNTIF(J40,"N/A")=1,SUM(J40:J49,3),IF(COUNTIF(J45,"N/A")=1,SUM(J40:J49,2),SUM(J40:J49)))))</f>
        <v/>
      </c>
      <c r="L40" s="481" t="str">
        <f>IF($K40="N/A","na",IF($K40="","",IF($K40&gt;0,1,"")))</f>
        <v/>
      </c>
      <c r="M40" s="483" t="str">
        <f>IF($K40="N/A","na",IF($K40="","",IF($K40&gt;1,1,"")))</f>
        <v/>
      </c>
      <c r="N40" s="483" t="str">
        <f>IF($K40="N/A","na",IF($K40="","",IF($K40&gt;2,1,"")))</f>
        <v/>
      </c>
      <c r="O40" s="483" t="str">
        <f>IF($K40="N/A","na",IF($K40="","",IF($K40&gt;3,1,"")))</f>
        <v/>
      </c>
      <c r="P40" s="485" t="str">
        <f>IF($K40="N/A","na",IF($K40="","",IF($K40&gt;4,1,"")))</f>
        <v/>
      </c>
      <c r="Q40" s="115"/>
      <c r="R40" s="36"/>
      <c r="S40" s="105"/>
      <c r="T40" s="13"/>
      <c r="U40" s="501"/>
      <c r="V40" s="464" t="str">
        <f>IF(COUNTIF(T40:T44,"N/A")=5,"N/A",IF(COUNT(T40:T44)=0,"",IF(SUM(T40:T44)=0,0,IF(AVERAGE(T40:T44)&lt;0.5,1,IF(AVERAGE(T40:T44)=1,3,2)))))</f>
        <v/>
      </c>
      <c r="W40" s="464" t="str">
        <f>IF(COUNTIF(V40:V48,"N/A")=2,"N/A",IF(V40&lt;3,V40,IF(COUNT(V40:V48)=0,"",SUMIF(V40:V48,"&lt;&gt;N/A"))))</f>
        <v/>
      </c>
      <c r="X40" s="481" t="str">
        <f>IF($W40="N/A","na",IF($W40="","",IF($W40&gt;0,1,"")))</f>
        <v/>
      </c>
      <c r="Y40" s="483" t="str">
        <f>IF($W40="N/A","na",IF($W40="","",IF($W40&gt;1,1,"")))</f>
        <v/>
      </c>
      <c r="Z40" s="483" t="str">
        <f>IF($W40="N/A","na",IF($W40="","",IF($W40&gt;2,1,"")))</f>
        <v/>
      </c>
      <c r="AA40" s="483" t="str">
        <f>IF($W40="N/A","na",IF($W40="","",IF($W40&gt;3,1,"")))</f>
        <v/>
      </c>
      <c r="AB40" s="485" t="str">
        <f>IF($W40="N/A","na",IF($W40="","",IF($W40&gt;4,1,"")))</f>
        <v/>
      </c>
      <c r="AC40" s="115"/>
      <c r="AD40" s="36"/>
    </row>
    <row r="41" spans="1:30" ht="42.75" outlineLevel="1">
      <c r="A41" s="104"/>
      <c r="B41" s="111"/>
      <c r="C41" s="507"/>
      <c r="D41" s="475"/>
      <c r="E41" s="478"/>
      <c r="F41" s="189" t="s">
        <v>938</v>
      </c>
      <c r="G41" s="118" t="s">
        <v>31</v>
      </c>
      <c r="H41" s="14"/>
      <c r="I41" s="502"/>
      <c r="J41" s="464"/>
      <c r="K41" s="464"/>
      <c r="L41" s="482"/>
      <c r="M41" s="484"/>
      <c r="N41" s="484"/>
      <c r="O41" s="484"/>
      <c r="P41" s="486"/>
      <c r="Q41" s="115"/>
      <c r="R41" s="36"/>
      <c r="S41" s="105"/>
      <c r="T41" s="14"/>
      <c r="U41" s="502"/>
      <c r="V41" s="464"/>
      <c r="W41" s="464"/>
      <c r="X41" s="482"/>
      <c r="Y41" s="484"/>
      <c r="Z41" s="484"/>
      <c r="AA41" s="484"/>
      <c r="AB41" s="486"/>
      <c r="AC41" s="115"/>
      <c r="AD41" s="36"/>
    </row>
    <row r="42" spans="1:30" ht="16.5" customHeight="1" outlineLevel="1">
      <c r="A42" s="104"/>
      <c r="B42" s="111"/>
      <c r="C42" s="507"/>
      <c r="D42" s="475"/>
      <c r="E42" s="478"/>
      <c r="F42" s="189" t="s">
        <v>454</v>
      </c>
      <c r="G42" s="118" t="s">
        <v>31</v>
      </c>
      <c r="H42" s="14"/>
      <c r="I42" s="502"/>
      <c r="J42" s="464"/>
      <c r="K42" s="464"/>
      <c r="L42" s="482"/>
      <c r="M42" s="484"/>
      <c r="N42" s="484"/>
      <c r="O42" s="484"/>
      <c r="P42" s="486"/>
      <c r="Q42" s="115"/>
      <c r="R42" s="36"/>
      <c r="S42" s="105"/>
      <c r="T42" s="14"/>
      <c r="U42" s="502"/>
      <c r="V42" s="464"/>
      <c r="W42" s="464"/>
      <c r="X42" s="482"/>
      <c r="Y42" s="484"/>
      <c r="Z42" s="484"/>
      <c r="AA42" s="484"/>
      <c r="AB42" s="486"/>
      <c r="AC42" s="115"/>
      <c r="AD42" s="36"/>
    </row>
    <row r="43" spans="1:30" ht="28.5" outlineLevel="1">
      <c r="A43" s="104"/>
      <c r="B43" s="111"/>
      <c r="C43" s="507"/>
      <c r="D43" s="475"/>
      <c r="E43" s="478"/>
      <c r="F43" s="189" t="s">
        <v>455</v>
      </c>
      <c r="G43" s="114"/>
      <c r="H43" s="14"/>
      <c r="I43" s="502"/>
      <c r="J43" s="464"/>
      <c r="K43" s="464"/>
      <c r="L43" s="482"/>
      <c r="M43" s="484"/>
      <c r="N43" s="484"/>
      <c r="O43" s="484"/>
      <c r="P43" s="486"/>
      <c r="Q43" s="115"/>
      <c r="R43" s="36"/>
      <c r="S43" s="105"/>
      <c r="T43" s="14"/>
      <c r="U43" s="502"/>
      <c r="V43" s="464"/>
      <c r="W43" s="464"/>
      <c r="X43" s="482"/>
      <c r="Y43" s="484"/>
      <c r="Z43" s="484"/>
      <c r="AA43" s="484"/>
      <c r="AB43" s="486"/>
      <c r="AC43" s="115"/>
      <c r="AD43" s="36"/>
    </row>
    <row r="44" spans="1:30" ht="28.5" outlineLevel="1">
      <c r="A44" s="104"/>
      <c r="B44" s="111"/>
      <c r="C44" s="507"/>
      <c r="D44" s="475"/>
      <c r="E44" s="479"/>
      <c r="F44" s="190" t="s">
        <v>456</v>
      </c>
      <c r="G44" s="117"/>
      <c r="H44" s="15"/>
      <c r="I44" s="503"/>
      <c r="J44" s="464"/>
      <c r="K44" s="464"/>
      <c r="L44" s="482"/>
      <c r="M44" s="484"/>
      <c r="N44" s="484"/>
      <c r="O44" s="484"/>
      <c r="P44" s="486"/>
      <c r="Q44" s="115"/>
      <c r="R44" s="36"/>
      <c r="S44" s="105"/>
      <c r="T44" s="15"/>
      <c r="U44" s="503"/>
      <c r="V44" s="464"/>
      <c r="W44" s="464"/>
      <c r="X44" s="482"/>
      <c r="Y44" s="484"/>
      <c r="Z44" s="484"/>
      <c r="AA44" s="484"/>
      <c r="AB44" s="486"/>
      <c r="AC44" s="115"/>
      <c r="AD44" s="36"/>
    </row>
    <row r="45" spans="1:30" ht="42.75" outlineLevel="1">
      <c r="A45" s="104"/>
      <c r="B45" s="111"/>
      <c r="C45" s="507"/>
      <c r="D45" s="475"/>
      <c r="E45" s="477">
        <v>5</v>
      </c>
      <c r="F45" s="188" t="s">
        <v>457</v>
      </c>
      <c r="G45" s="112"/>
      <c r="H45" s="13"/>
      <c r="I45" s="497"/>
      <c r="J45" s="464" t="str">
        <f>IF(COUNTIF(H45:H49,"N/A")=5,"N/A",IF(COUNT(H45:H49)=0,"",IF(SUM(H45:H49)=0,0,IF(AVERAGE(H45:H49)&lt;1,1,IF(AVERAGE(H45:H49)=1,2)))))</f>
        <v/>
      </c>
      <c r="K45" s="464"/>
      <c r="L45" s="482"/>
      <c r="M45" s="484"/>
      <c r="N45" s="484"/>
      <c r="O45" s="484"/>
      <c r="P45" s="486"/>
      <c r="Q45" s="115"/>
      <c r="R45" s="36"/>
      <c r="S45" s="105"/>
      <c r="T45" s="13"/>
      <c r="U45" s="497"/>
      <c r="V45" s="464" t="str">
        <f>IF(COUNTIF(T45:T48,"N/A")=5,"N/A",IF(COUNT(T45:T48)=0,"",IF(SUM(T45:T48)=0,0,IF(AVERAGE(T45:T48)&lt;1,1,IF(AVERAGE(T45:T48)=1,2)))))</f>
        <v/>
      </c>
      <c r="W45" s="464"/>
      <c r="X45" s="482"/>
      <c r="Y45" s="484"/>
      <c r="Z45" s="484"/>
      <c r="AA45" s="484"/>
      <c r="AB45" s="486"/>
      <c r="AC45" s="115"/>
      <c r="AD45" s="36"/>
    </row>
    <row r="46" spans="1:30" ht="28.5" outlineLevel="1">
      <c r="A46" s="104"/>
      <c r="B46" s="111"/>
      <c r="C46" s="507"/>
      <c r="D46" s="475"/>
      <c r="E46" s="478"/>
      <c r="F46" s="191" t="s">
        <v>458</v>
      </c>
      <c r="G46" s="119" t="s">
        <v>32</v>
      </c>
      <c r="H46" s="21"/>
      <c r="I46" s="526"/>
      <c r="J46" s="464"/>
      <c r="K46" s="464"/>
      <c r="L46" s="482"/>
      <c r="M46" s="484"/>
      <c r="N46" s="484"/>
      <c r="O46" s="484"/>
      <c r="P46" s="486"/>
      <c r="Q46" s="115"/>
      <c r="R46" s="36"/>
      <c r="S46" s="105"/>
      <c r="T46" s="21"/>
      <c r="U46" s="526"/>
      <c r="V46" s="464"/>
      <c r="W46" s="464"/>
      <c r="X46" s="482"/>
      <c r="Y46" s="484"/>
      <c r="Z46" s="484"/>
      <c r="AA46" s="484"/>
      <c r="AB46" s="486"/>
      <c r="AC46" s="115"/>
      <c r="AD46" s="36"/>
    </row>
    <row r="47" spans="1:30" ht="15.75" customHeight="1" outlineLevel="1">
      <c r="A47" s="104"/>
      <c r="B47" s="111"/>
      <c r="C47" s="507"/>
      <c r="D47" s="475"/>
      <c r="E47" s="478"/>
      <c r="F47" s="189" t="s">
        <v>459</v>
      </c>
      <c r="G47" s="114"/>
      <c r="H47" s="14"/>
      <c r="I47" s="526"/>
      <c r="J47" s="464"/>
      <c r="K47" s="464"/>
      <c r="L47" s="482"/>
      <c r="M47" s="484"/>
      <c r="N47" s="484"/>
      <c r="O47" s="484"/>
      <c r="P47" s="486"/>
      <c r="Q47" s="115"/>
      <c r="R47" s="36"/>
      <c r="S47" s="105"/>
      <c r="T47" s="14"/>
      <c r="U47" s="526"/>
      <c r="V47" s="464"/>
      <c r="W47" s="464"/>
      <c r="X47" s="482"/>
      <c r="Y47" s="484"/>
      <c r="Z47" s="484"/>
      <c r="AA47" s="484"/>
      <c r="AB47" s="486"/>
      <c r="AC47" s="115"/>
      <c r="AD47" s="36"/>
    </row>
    <row r="48" spans="1:30" ht="15.75" customHeight="1" outlineLevel="1">
      <c r="A48" s="104"/>
      <c r="B48" s="111"/>
      <c r="C48" s="507"/>
      <c r="D48" s="475"/>
      <c r="E48" s="478"/>
      <c r="F48" s="189" t="s">
        <v>116</v>
      </c>
      <c r="G48" s="114"/>
      <c r="H48" s="14"/>
      <c r="I48" s="526"/>
      <c r="J48" s="464"/>
      <c r="K48" s="464"/>
      <c r="L48" s="482"/>
      <c r="M48" s="484"/>
      <c r="N48" s="484"/>
      <c r="O48" s="484"/>
      <c r="P48" s="486"/>
      <c r="Q48" s="115"/>
      <c r="R48" s="36"/>
      <c r="S48" s="105"/>
      <c r="T48" s="14"/>
      <c r="U48" s="526"/>
      <c r="V48" s="464"/>
      <c r="W48" s="464"/>
      <c r="X48" s="482"/>
      <c r="Y48" s="484"/>
      <c r="Z48" s="484"/>
      <c r="AA48" s="484"/>
      <c r="AB48" s="486"/>
      <c r="AC48" s="115"/>
      <c r="AD48" s="36"/>
    </row>
    <row r="49" spans="1:30" ht="15.75" customHeight="1" outlineLevel="1">
      <c r="A49" s="104"/>
      <c r="B49" s="111"/>
      <c r="C49" s="508"/>
      <c r="D49" s="476"/>
      <c r="E49" s="479"/>
      <c r="F49" s="191" t="s">
        <v>484</v>
      </c>
      <c r="G49" s="120"/>
      <c r="H49" s="21"/>
      <c r="I49" s="498"/>
      <c r="J49" s="464"/>
      <c r="K49" s="464"/>
      <c r="L49" s="492"/>
      <c r="M49" s="494"/>
      <c r="N49" s="494"/>
      <c r="O49" s="494"/>
      <c r="P49" s="496"/>
      <c r="Q49" s="115"/>
      <c r="R49" s="36"/>
      <c r="S49" s="105"/>
      <c r="T49" s="21"/>
      <c r="U49" s="498"/>
      <c r="V49" s="464"/>
      <c r="W49" s="464"/>
      <c r="X49" s="492"/>
      <c r="Y49" s="494"/>
      <c r="Z49" s="494"/>
      <c r="AA49" s="494"/>
      <c r="AB49" s="496"/>
      <c r="AC49" s="115"/>
      <c r="AD49" s="36"/>
    </row>
    <row r="50" spans="1:30" ht="14.25" customHeight="1" outlineLevel="1">
      <c r="A50" s="104"/>
      <c r="B50" s="121"/>
      <c r="C50" s="506" t="s">
        <v>381</v>
      </c>
      <c r="D50" s="474" t="s">
        <v>460</v>
      </c>
      <c r="E50" s="477">
        <v>3</v>
      </c>
      <c r="F50" s="188" t="s">
        <v>117</v>
      </c>
      <c r="G50" s="112"/>
      <c r="H50" s="13"/>
      <c r="I50" s="501"/>
      <c r="J50" s="464" t="str">
        <f>IF(COUNTIF(H50:H55,"N/A")=6,"N/A",IF(COUNT(H50:H55)=0,"",IF(SUM(H50:H55)=0,0,IF(AVERAGE(H50:H55)&lt;0.5,1,IF(AVERAGE(H50:H55)=1,3,2)))))</f>
        <v/>
      </c>
      <c r="K50" s="464" t="str">
        <f>IF(COUNTIF(J50:J58,"N/A")=2,"N/A",IF(COUNT(J50:J58)=0,"",IF(COUNTIF(J50,"N/A")=1,SUM(J50:J58,3),IF(COUNTIF(J56,"N/A")=1,SUM(J50:J58,2),SUM(J50:J58)))))</f>
        <v/>
      </c>
      <c r="L50" s="481" t="str">
        <f>IF($K50="N/A","na",IF($K50="","",IF($K50&gt;0,1,"")))</f>
        <v/>
      </c>
      <c r="M50" s="483" t="str">
        <f>IF($K50="N/A","na",IF($K50="","",IF($K50&gt;1,1,"")))</f>
        <v/>
      </c>
      <c r="N50" s="483" t="str">
        <f>IF($K50="N/A","na",IF($K50="","",IF($K50&gt;2,1,"")))</f>
        <v/>
      </c>
      <c r="O50" s="483" t="str">
        <f>IF($K50="N/A","na",IF($K50="","",IF($K50&gt;3,1,"")))</f>
        <v/>
      </c>
      <c r="P50" s="485" t="str">
        <f>IF($K50="N/A","na",IF($K50="","",IF($K50&gt;4,1,"")))</f>
        <v/>
      </c>
      <c r="Q50" s="115"/>
      <c r="R50" s="36"/>
      <c r="S50" s="105"/>
      <c r="T50" s="13"/>
      <c r="U50" s="501"/>
      <c r="V50" s="464" t="str">
        <f>IF(COUNTIF(T50:T55,"N/A")=6,"N/A",IF(COUNT(T50:T55)=0,"",IF(SUM(T50:T55)=0,0,IF(AVERAGE(T50:T55)&lt;0.5,1,IF(AVERAGE(T50:T55)=1,3,2)))))</f>
        <v/>
      </c>
      <c r="W50" s="464" t="str">
        <f>IF(COUNTIF(V50:V58,"N/A")=2,"N/A",IF(V50&lt;3,V50,IF(COUNT(V50:V58)=0,"",SUMIF(V50:V58,"&lt;&gt;N/A"))))</f>
        <v/>
      </c>
      <c r="X50" s="481" t="str">
        <f>IF($W50="N/A","na",IF($W50="","",IF($W50&gt;0,1,"")))</f>
        <v/>
      </c>
      <c r="Y50" s="483" t="str">
        <f>IF($W50="N/A","na",IF($W50="","",IF($W50&gt;1,1,"")))</f>
        <v/>
      </c>
      <c r="Z50" s="483" t="str">
        <f>IF($W50="N/A","na",IF($W50="","",IF($W50&gt;2,1,"")))</f>
        <v/>
      </c>
      <c r="AA50" s="483" t="str">
        <f>IF($W50="N/A","na",IF($W50="","",IF($W50&gt;3,1,"")))</f>
        <v/>
      </c>
      <c r="AB50" s="485" t="str">
        <f>IF($W50="N/A","na",IF($W50="","",IF($W50&gt;4,1,"")))</f>
        <v/>
      </c>
      <c r="AC50" s="115"/>
      <c r="AD50" s="36"/>
    </row>
    <row r="51" spans="1:30" ht="28.5" outlineLevel="1">
      <c r="A51" s="104"/>
      <c r="B51" s="111"/>
      <c r="C51" s="507"/>
      <c r="D51" s="475"/>
      <c r="E51" s="478"/>
      <c r="F51" s="189" t="s">
        <v>118</v>
      </c>
      <c r="G51" s="114"/>
      <c r="H51" s="14"/>
      <c r="I51" s="502"/>
      <c r="J51" s="464"/>
      <c r="K51" s="464"/>
      <c r="L51" s="482"/>
      <c r="M51" s="484"/>
      <c r="N51" s="484"/>
      <c r="O51" s="484"/>
      <c r="P51" s="486"/>
      <c r="Q51" s="115"/>
      <c r="R51" s="36"/>
      <c r="S51" s="105"/>
      <c r="T51" s="14"/>
      <c r="U51" s="502"/>
      <c r="V51" s="464"/>
      <c r="W51" s="464"/>
      <c r="X51" s="482"/>
      <c r="Y51" s="484"/>
      <c r="Z51" s="484"/>
      <c r="AA51" s="484"/>
      <c r="AB51" s="486"/>
      <c r="AC51" s="115"/>
      <c r="AD51" s="36"/>
    </row>
    <row r="52" spans="1:30" ht="28.5" outlineLevel="1">
      <c r="A52" s="104"/>
      <c r="B52" s="111"/>
      <c r="C52" s="507"/>
      <c r="D52" s="475"/>
      <c r="E52" s="478"/>
      <c r="F52" s="189" t="s">
        <v>461</v>
      </c>
      <c r="G52" s="114"/>
      <c r="H52" s="14"/>
      <c r="I52" s="502"/>
      <c r="J52" s="464"/>
      <c r="K52" s="464"/>
      <c r="L52" s="482"/>
      <c r="M52" s="484"/>
      <c r="N52" s="484"/>
      <c r="O52" s="484"/>
      <c r="P52" s="486"/>
      <c r="Q52" s="115"/>
      <c r="R52" s="36"/>
      <c r="S52" s="105"/>
      <c r="T52" s="14"/>
      <c r="U52" s="502"/>
      <c r="V52" s="464"/>
      <c r="W52" s="464"/>
      <c r="X52" s="482"/>
      <c r="Y52" s="484"/>
      <c r="Z52" s="484"/>
      <c r="AA52" s="484"/>
      <c r="AB52" s="486"/>
      <c r="AC52" s="115"/>
      <c r="AD52" s="36"/>
    </row>
    <row r="53" spans="1:30" ht="14.25" customHeight="1" outlineLevel="1">
      <c r="A53" s="104"/>
      <c r="B53" s="111"/>
      <c r="C53" s="507"/>
      <c r="D53" s="475"/>
      <c r="E53" s="478"/>
      <c r="F53" s="189" t="s">
        <v>119</v>
      </c>
      <c r="G53" s="114"/>
      <c r="H53" s="14"/>
      <c r="I53" s="502"/>
      <c r="J53" s="464"/>
      <c r="K53" s="464"/>
      <c r="L53" s="482"/>
      <c r="M53" s="484"/>
      <c r="N53" s="484"/>
      <c r="O53" s="484"/>
      <c r="P53" s="486"/>
      <c r="Q53" s="115"/>
      <c r="R53" s="36"/>
      <c r="S53" s="105"/>
      <c r="T53" s="14"/>
      <c r="U53" s="502"/>
      <c r="V53" s="464"/>
      <c r="W53" s="464"/>
      <c r="X53" s="482"/>
      <c r="Y53" s="484"/>
      <c r="Z53" s="484"/>
      <c r="AA53" s="484"/>
      <c r="AB53" s="486"/>
      <c r="AC53" s="115"/>
      <c r="AD53" s="36"/>
    </row>
    <row r="54" spans="1:30" ht="14.25" customHeight="1" outlineLevel="1">
      <c r="A54" s="104"/>
      <c r="B54" s="111"/>
      <c r="C54" s="507"/>
      <c r="D54" s="475"/>
      <c r="E54" s="478"/>
      <c r="F54" s="189" t="s">
        <v>120</v>
      </c>
      <c r="G54" s="114"/>
      <c r="H54" s="14"/>
      <c r="I54" s="502"/>
      <c r="J54" s="464"/>
      <c r="K54" s="464"/>
      <c r="L54" s="482"/>
      <c r="M54" s="484"/>
      <c r="N54" s="484"/>
      <c r="O54" s="484"/>
      <c r="P54" s="486"/>
      <c r="Q54" s="115"/>
      <c r="R54" s="36"/>
      <c r="S54" s="105"/>
      <c r="T54" s="14"/>
      <c r="U54" s="502"/>
      <c r="V54" s="464"/>
      <c r="W54" s="464"/>
      <c r="X54" s="482"/>
      <c r="Y54" s="484"/>
      <c r="Z54" s="484"/>
      <c r="AA54" s="484"/>
      <c r="AB54" s="486"/>
      <c r="AC54" s="115"/>
      <c r="AD54" s="36"/>
    </row>
    <row r="55" spans="1:30" ht="14.25" customHeight="1" outlineLevel="1">
      <c r="A55" s="104"/>
      <c r="B55" s="111"/>
      <c r="C55" s="507"/>
      <c r="D55" s="475"/>
      <c r="E55" s="479"/>
      <c r="F55" s="190" t="s">
        <v>121</v>
      </c>
      <c r="G55" s="117"/>
      <c r="H55" s="15"/>
      <c r="I55" s="503"/>
      <c r="J55" s="464"/>
      <c r="K55" s="464"/>
      <c r="L55" s="482"/>
      <c r="M55" s="484"/>
      <c r="N55" s="484"/>
      <c r="O55" s="484"/>
      <c r="P55" s="486"/>
      <c r="Q55" s="115"/>
      <c r="R55" s="36"/>
      <c r="S55" s="105"/>
      <c r="T55" s="15"/>
      <c r="U55" s="503"/>
      <c r="V55" s="464"/>
      <c r="W55" s="464"/>
      <c r="X55" s="482"/>
      <c r="Y55" s="484"/>
      <c r="Z55" s="484"/>
      <c r="AA55" s="484"/>
      <c r="AB55" s="486"/>
      <c r="AC55" s="115"/>
      <c r="AD55" s="36"/>
    </row>
    <row r="56" spans="1:30" ht="28.5" outlineLevel="1">
      <c r="A56" s="104"/>
      <c r="B56" s="111"/>
      <c r="C56" s="507"/>
      <c r="D56" s="475"/>
      <c r="E56" s="477">
        <v>5</v>
      </c>
      <c r="F56" s="188" t="s">
        <v>122</v>
      </c>
      <c r="G56" s="112"/>
      <c r="H56" s="13"/>
      <c r="I56" s="501"/>
      <c r="J56" s="464" t="str">
        <f>IF(COUNTIF(H56:H58,"N/A")=3,"N/A",IF(COUNT(H56:H58)=0,"",IF(SUM(H56:H58)=0,0,IF(AVERAGE(H56:H58)&lt;1,1,IF(AVERAGE(H56:H58)=1,2)))))</f>
        <v/>
      </c>
      <c r="K56" s="464"/>
      <c r="L56" s="482"/>
      <c r="M56" s="484"/>
      <c r="N56" s="484"/>
      <c r="O56" s="484"/>
      <c r="P56" s="486"/>
      <c r="Q56" s="115"/>
      <c r="R56" s="36"/>
      <c r="S56" s="105"/>
      <c r="T56" s="13"/>
      <c r="U56" s="501"/>
      <c r="V56" s="464" t="str">
        <f>IF(COUNTIF(T56:T58,"N/A")=3,"N/A",IF(COUNT(T56:T58)=0,"",IF(SUM(T56:T58)=0,0,IF(AVERAGE(T56:T58)&lt;1,1,IF(AVERAGE(T56:T58)=1,2)))))</f>
        <v/>
      </c>
      <c r="W56" s="464"/>
      <c r="X56" s="482"/>
      <c r="Y56" s="484"/>
      <c r="Z56" s="484"/>
      <c r="AA56" s="484"/>
      <c r="AB56" s="486"/>
      <c r="AC56" s="115"/>
      <c r="AD56" s="36"/>
    </row>
    <row r="57" spans="1:30" ht="28.5" outlineLevel="1">
      <c r="A57" s="104"/>
      <c r="B57" s="111"/>
      <c r="C57" s="507"/>
      <c r="D57" s="475"/>
      <c r="E57" s="478"/>
      <c r="F57" s="189" t="s">
        <v>462</v>
      </c>
      <c r="G57" s="114"/>
      <c r="H57" s="14"/>
      <c r="I57" s="502"/>
      <c r="J57" s="464"/>
      <c r="K57" s="464"/>
      <c r="L57" s="482"/>
      <c r="M57" s="484"/>
      <c r="N57" s="484"/>
      <c r="O57" s="484"/>
      <c r="P57" s="486"/>
      <c r="Q57" s="115"/>
      <c r="R57" s="36"/>
      <c r="S57" s="105"/>
      <c r="T57" s="14"/>
      <c r="U57" s="502"/>
      <c r="V57" s="464"/>
      <c r="W57" s="464"/>
      <c r="X57" s="482"/>
      <c r="Y57" s="484"/>
      <c r="Z57" s="484"/>
      <c r="AA57" s="484"/>
      <c r="AB57" s="486"/>
      <c r="AC57" s="115"/>
      <c r="AD57" s="36"/>
    </row>
    <row r="58" spans="1:30" ht="28.5" outlineLevel="1">
      <c r="A58" s="104"/>
      <c r="B58" s="111"/>
      <c r="C58" s="508"/>
      <c r="D58" s="476"/>
      <c r="E58" s="479"/>
      <c r="F58" s="190" t="s">
        <v>123</v>
      </c>
      <c r="G58" s="117"/>
      <c r="H58" s="15"/>
      <c r="I58" s="503"/>
      <c r="J58" s="464"/>
      <c r="K58" s="464"/>
      <c r="L58" s="492"/>
      <c r="M58" s="494"/>
      <c r="N58" s="494"/>
      <c r="O58" s="494"/>
      <c r="P58" s="496"/>
      <c r="Q58" s="115"/>
      <c r="R58" s="36"/>
      <c r="S58" s="105"/>
      <c r="T58" s="15"/>
      <c r="U58" s="503"/>
      <c r="V58" s="464"/>
      <c r="W58" s="464"/>
      <c r="X58" s="492"/>
      <c r="Y58" s="494"/>
      <c r="Z58" s="494"/>
      <c r="AA58" s="494"/>
      <c r="AB58" s="496"/>
      <c r="AC58" s="115"/>
      <c r="AD58" s="36"/>
    </row>
    <row r="59" spans="1:30" ht="28.5" outlineLevel="1">
      <c r="A59" s="104"/>
      <c r="B59" s="111"/>
      <c r="C59" s="506" t="s">
        <v>382</v>
      </c>
      <c r="D59" s="474" t="s">
        <v>463</v>
      </c>
      <c r="E59" s="477">
        <v>3</v>
      </c>
      <c r="F59" s="188" t="s">
        <v>124</v>
      </c>
      <c r="G59" s="122" t="s">
        <v>33</v>
      </c>
      <c r="H59" s="13"/>
      <c r="I59" s="501"/>
      <c r="J59" s="464" t="str">
        <f>IF(COUNTIF(H59:H63,"N/A")=5,"N/A",IF(COUNT(H59:H63)=0,"",IF(SUM(H59:H63)=0,0,IF(AVERAGE(H59:H63)&lt;0.5,1,IF(AVERAGE(H59:H63)=1,3,2)))))</f>
        <v/>
      </c>
      <c r="K59" s="464" t="str">
        <f>IF(COUNTIF(J59:J65,"N/A")=2,"N/A",IF(COUNT(J59:J65)=0,"",IF(COUNTIF(J59,"N/A")=1,SUM(J59:J65,3),IF(COUNTIF(J64,"N/A")=1,SUM(J59:J65,2),SUM(J59:J65)))))</f>
        <v/>
      </c>
      <c r="L59" s="481" t="str">
        <f>IF($K59="N/A","na",IF($K59="","",IF($K59&gt;0,1,"")))</f>
        <v/>
      </c>
      <c r="M59" s="483" t="str">
        <f>IF($K59="N/A","na",IF($K59="","",IF($K59&gt;1,1,"")))</f>
        <v/>
      </c>
      <c r="N59" s="483" t="str">
        <f>IF($K59="N/A","na",IF($K59="","",IF($K59&gt;2,1,"")))</f>
        <v/>
      </c>
      <c r="O59" s="483" t="str">
        <f>IF($K59="N/A","na",IF($K59="","",IF($K59&gt;3,1,"")))</f>
        <v/>
      </c>
      <c r="P59" s="485" t="str">
        <f>IF($K59="N/A","na",IF($K59="","",IF($K59&gt;4,1,"")))</f>
        <v/>
      </c>
      <c r="Q59" s="115"/>
      <c r="R59" s="36"/>
      <c r="S59" s="105"/>
      <c r="T59" s="13"/>
      <c r="U59" s="501"/>
      <c r="V59" s="464" t="str">
        <f>IF(COUNTIF(T59:T63,"N/A")=5,"N/A",IF(COUNT(T59:T63)=0,"",IF(SUM(T59:T63)=0,0,IF(AVERAGE(T59:T63)&lt;0.5,1,IF(AVERAGE(T59:T63)=1,3,2)))))</f>
        <v/>
      </c>
      <c r="W59" s="464" t="str">
        <f>IF(COUNTIF(V59:V65,"N/A")=2,"N/A",IF(V59&lt;3,V59,IF(COUNT(V59:V65)=0,"",SUMIF(V59:V65,"&lt;&gt;N/A"))))</f>
        <v/>
      </c>
      <c r="X59" s="481" t="str">
        <f>IF($W59="N/A","na",IF($W59="","",IF($W59&gt;0,1,"")))</f>
        <v/>
      </c>
      <c r="Y59" s="483" t="str">
        <f>IF($W59="N/A","na",IF($W59="","",IF($W59&gt;1,1,"")))</f>
        <v/>
      </c>
      <c r="Z59" s="483" t="str">
        <f>IF($W59="N/A","na",IF($W59="","",IF($W59&gt;2,1,"")))</f>
        <v/>
      </c>
      <c r="AA59" s="483" t="str">
        <f>IF($W59="N/A","na",IF($W59="","",IF($W59&gt;3,1,"")))</f>
        <v/>
      </c>
      <c r="AB59" s="485" t="str">
        <f>IF($W59="N/A","na",IF($W59="","",IF($W59&gt;4,1,"")))</f>
        <v/>
      </c>
      <c r="AC59" s="115"/>
      <c r="AD59" s="36"/>
    </row>
    <row r="60" spans="1:30" ht="34.5" customHeight="1" outlineLevel="1">
      <c r="A60" s="104"/>
      <c r="B60" s="111"/>
      <c r="C60" s="507"/>
      <c r="D60" s="475"/>
      <c r="E60" s="478"/>
      <c r="F60" s="192" t="s">
        <v>464</v>
      </c>
      <c r="G60" s="118" t="s">
        <v>34</v>
      </c>
      <c r="H60" s="14"/>
      <c r="I60" s="502"/>
      <c r="J60" s="464"/>
      <c r="K60" s="464"/>
      <c r="L60" s="482"/>
      <c r="M60" s="484"/>
      <c r="N60" s="484"/>
      <c r="O60" s="484"/>
      <c r="P60" s="486"/>
      <c r="Q60" s="115"/>
      <c r="R60" s="36"/>
      <c r="S60" s="105"/>
      <c r="T60" s="14"/>
      <c r="U60" s="502"/>
      <c r="V60" s="464"/>
      <c r="W60" s="464"/>
      <c r="X60" s="482"/>
      <c r="Y60" s="484"/>
      <c r="Z60" s="484"/>
      <c r="AA60" s="484"/>
      <c r="AB60" s="486"/>
      <c r="AC60" s="115"/>
      <c r="AD60" s="36"/>
    </row>
    <row r="61" spans="1:30" ht="15" customHeight="1" outlineLevel="1">
      <c r="A61" s="104"/>
      <c r="B61" s="111"/>
      <c r="C61" s="507"/>
      <c r="D61" s="475"/>
      <c r="E61" s="478"/>
      <c r="F61" s="192" t="s">
        <v>365</v>
      </c>
      <c r="G61" s="118" t="s">
        <v>35</v>
      </c>
      <c r="H61" s="14"/>
      <c r="I61" s="502"/>
      <c r="J61" s="464"/>
      <c r="K61" s="464"/>
      <c r="L61" s="482"/>
      <c r="M61" s="484"/>
      <c r="N61" s="484"/>
      <c r="O61" s="484"/>
      <c r="P61" s="486"/>
      <c r="Q61" s="115"/>
      <c r="R61" s="36"/>
      <c r="S61" s="105"/>
      <c r="T61" s="14"/>
      <c r="U61" s="502"/>
      <c r="V61" s="464"/>
      <c r="W61" s="464"/>
      <c r="X61" s="482"/>
      <c r="Y61" s="484"/>
      <c r="Z61" s="484"/>
      <c r="AA61" s="484"/>
      <c r="AB61" s="486"/>
      <c r="AC61" s="115"/>
      <c r="AD61" s="36"/>
    </row>
    <row r="62" spans="1:30" ht="28.5" outlineLevel="1">
      <c r="A62" s="104"/>
      <c r="B62" s="111"/>
      <c r="C62" s="507"/>
      <c r="D62" s="475"/>
      <c r="E62" s="478"/>
      <c r="F62" s="193" t="s">
        <v>465</v>
      </c>
      <c r="G62" s="123"/>
      <c r="H62" s="16"/>
      <c r="I62" s="502"/>
      <c r="J62" s="464"/>
      <c r="K62" s="464"/>
      <c r="L62" s="482"/>
      <c r="M62" s="484"/>
      <c r="N62" s="484"/>
      <c r="O62" s="484"/>
      <c r="P62" s="486"/>
      <c r="Q62" s="115"/>
      <c r="R62" s="36"/>
      <c r="S62" s="105"/>
      <c r="T62" s="16"/>
      <c r="U62" s="502"/>
      <c r="V62" s="464"/>
      <c r="W62" s="464"/>
      <c r="X62" s="482"/>
      <c r="Y62" s="484"/>
      <c r="Z62" s="484"/>
      <c r="AA62" s="484"/>
      <c r="AB62" s="486"/>
      <c r="AC62" s="115"/>
      <c r="AD62" s="36"/>
    </row>
    <row r="63" spans="1:30" ht="28.5" outlineLevel="1">
      <c r="A63" s="104"/>
      <c r="B63" s="111"/>
      <c r="C63" s="507"/>
      <c r="D63" s="475"/>
      <c r="E63" s="479"/>
      <c r="F63" s="190" t="s">
        <v>940</v>
      </c>
      <c r="G63" s="117"/>
      <c r="H63" s="15"/>
      <c r="I63" s="503"/>
      <c r="J63" s="464"/>
      <c r="K63" s="464"/>
      <c r="L63" s="482"/>
      <c r="M63" s="484"/>
      <c r="N63" s="484"/>
      <c r="O63" s="484"/>
      <c r="P63" s="486"/>
      <c r="Q63" s="115"/>
      <c r="R63" s="36"/>
      <c r="S63" s="105"/>
      <c r="T63" s="15"/>
      <c r="U63" s="503"/>
      <c r="V63" s="464"/>
      <c r="W63" s="464"/>
      <c r="X63" s="482"/>
      <c r="Y63" s="484"/>
      <c r="Z63" s="484"/>
      <c r="AA63" s="484"/>
      <c r="AB63" s="486"/>
      <c r="AC63" s="115"/>
      <c r="AD63" s="36"/>
    </row>
    <row r="64" spans="1:30" ht="28.5" outlineLevel="1">
      <c r="A64" s="104"/>
      <c r="B64" s="111"/>
      <c r="C64" s="507"/>
      <c r="D64" s="475"/>
      <c r="E64" s="477">
        <v>5</v>
      </c>
      <c r="F64" s="188" t="s">
        <v>466</v>
      </c>
      <c r="G64" s="122" t="s">
        <v>36</v>
      </c>
      <c r="H64" s="13"/>
      <c r="I64" s="501"/>
      <c r="J64" s="464" t="str">
        <f>IF(COUNTIF(H64:H65,"N/A")=2,"N/A",IF(COUNT(H64:H65)=0,"",IF(SUM(H64:H65)=0,0,IF(AVERAGE(H64:H65)&lt;1,1,IF(AVERAGE(H64:H65)=1,2)))))</f>
        <v/>
      </c>
      <c r="K64" s="464"/>
      <c r="L64" s="482"/>
      <c r="M64" s="484"/>
      <c r="N64" s="484"/>
      <c r="O64" s="484"/>
      <c r="P64" s="486"/>
      <c r="Q64" s="115"/>
      <c r="R64" s="36"/>
      <c r="S64" s="105"/>
      <c r="T64" s="13"/>
      <c r="U64" s="501"/>
      <c r="V64" s="464" t="str">
        <f>IF(COUNTIF(T64:T65,"N/A")=2,"N/A",IF(COUNT(T64:T65)=0,"",IF(SUM(T64:T65)=0,0,IF(AVERAGE(T64:T65)&lt;1,1,IF(AVERAGE(T64:T65)=1,2)))))</f>
        <v/>
      </c>
      <c r="W64" s="464"/>
      <c r="X64" s="482"/>
      <c r="Y64" s="484"/>
      <c r="Z64" s="484"/>
      <c r="AA64" s="484"/>
      <c r="AB64" s="486"/>
      <c r="AC64" s="115"/>
      <c r="AD64" s="36"/>
    </row>
    <row r="65" spans="1:30" ht="28.5" outlineLevel="1">
      <c r="A65" s="104"/>
      <c r="B65" s="111"/>
      <c r="C65" s="508"/>
      <c r="D65" s="476"/>
      <c r="E65" s="479"/>
      <c r="F65" s="190" t="s">
        <v>467</v>
      </c>
      <c r="G65" s="117"/>
      <c r="H65" s="15"/>
      <c r="I65" s="503"/>
      <c r="J65" s="464"/>
      <c r="K65" s="464"/>
      <c r="L65" s="492"/>
      <c r="M65" s="494"/>
      <c r="N65" s="494"/>
      <c r="O65" s="494"/>
      <c r="P65" s="496"/>
      <c r="Q65" s="115"/>
      <c r="R65" s="36"/>
      <c r="S65" s="105"/>
      <c r="T65" s="15"/>
      <c r="U65" s="503"/>
      <c r="V65" s="464"/>
      <c r="W65" s="464"/>
      <c r="X65" s="492"/>
      <c r="Y65" s="494"/>
      <c r="Z65" s="494"/>
      <c r="AA65" s="494"/>
      <c r="AB65" s="496"/>
      <c r="AC65" s="115"/>
      <c r="AD65" s="36"/>
    </row>
    <row r="66" spans="1:30" ht="14.25" customHeight="1" outlineLevel="1">
      <c r="A66" s="104"/>
      <c r="B66" s="111"/>
      <c r="C66" s="506" t="s">
        <v>383</v>
      </c>
      <c r="D66" s="474" t="s">
        <v>468</v>
      </c>
      <c r="E66" s="477">
        <v>3</v>
      </c>
      <c r="F66" s="188" t="s">
        <v>126</v>
      </c>
      <c r="G66" s="112"/>
      <c r="H66" s="13"/>
      <c r="I66" s="501"/>
      <c r="J66" s="464" t="str">
        <f>IF(COUNTIF(H66:H70,"N/A")=5,"N/A",IF(COUNT(H66:H70)=0,"",IF(SUM(H66:H70)=0,0,IF(AVERAGE(H66:H70)&lt;0.5,1,IF(AVERAGE(H66:H70)=1,3,2)))))</f>
        <v/>
      </c>
      <c r="K66" s="464" t="str">
        <f>IF(COUNTIF(J66:J72,"N/A")=2,"N/A",IF(COUNT(J66:J72)=0,"",IF(COUNTIF(J66,"N/A")=1,SUM(J66:J72,3),IF(COUNTIF(J71,"N/A")=1,SUM(J66:J72,2),SUM(J66:J72)))))</f>
        <v/>
      </c>
      <c r="L66" s="481" t="str">
        <f>IF($K66="N/A","na",IF($K66="","",IF($K66&gt;0,1,"")))</f>
        <v/>
      </c>
      <c r="M66" s="483" t="str">
        <f>IF($K66="N/A","na",IF($K66="","",IF($K66&gt;1,1,"")))</f>
        <v/>
      </c>
      <c r="N66" s="483" t="str">
        <f>IF($K66="N/A","na",IF($K66="","",IF($K66&gt;2,1,"")))</f>
        <v/>
      </c>
      <c r="O66" s="483" t="str">
        <f>IF($K66="N/A","na",IF($K66="","",IF($K66&gt;3,1,"")))</f>
        <v/>
      </c>
      <c r="P66" s="485" t="str">
        <f>IF($K66="N/A","na",IF($K66="","",IF($K66&gt;4,1,"")))</f>
        <v/>
      </c>
      <c r="Q66" s="115"/>
      <c r="R66" s="36"/>
      <c r="S66" s="105"/>
      <c r="T66" s="13"/>
      <c r="U66" s="501"/>
      <c r="V66" s="464" t="str">
        <f>IF(COUNTIF(T66:T70,"N/A")=5,"N/A",IF(COUNT(T66:T70)=0,"",IF(SUM(T66:T70)=0,0,IF(AVERAGE(T66:T70)&lt;0.5,1,IF(AVERAGE(T66:T70)=1,3,2)))))</f>
        <v/>
      </c>
      <c r="W66" s="464" t="str">
        <f>IF(COUNTIF(V66:V72,"N/A")=2,"N/A",IF(V66&lt;3,V66,IF(COUNT(V66:V72)=0,"",SUMIF(V66:V72,"&lt;&gt;N/A"))))</f>
        <v/>
      </c>
      <c r="X66" s="481" t="str">
        <f>IF($W66="N/A","na",IF($W66="","",IF($W66&gt;0,1,"")))</f>
        <v/>
      </c>
      <c r="Y66" s="483" t="str">
        <f>IF($W66="N/A","na",IF($W66="","",IF($W66&gt;1,1,"")))</f>
        <v/>
      </c>
      <c r="Z66" s="483" t="str">
        <f>IF($W66="N/A","na",IF($W66="","",IF($W66&gt;2,1,"")))</f>
        <v/>
      </c>
      <c r="AA66" s="483" t="str">
        <f>IF($W66="N/A","na",IF($W66="","",IF($W66&gt;3,1,"")))</f>
        <v/>
      </c>
      <c r="AB66" s="485" t="str">
        <f>IF($W66="N/A","na",IF($W66="","",IF($W66&gt;4,1,"")))</f>
        <v/>
      </c>
      <c r="AC66" s="115"/>
      <c r="AD66" s="36"/>
    </row>
    <row r="67" spans="1:30" ht="14.25" customHeight="1" outlineLevel="1">
      <c r="A67" s="104"/>
      <c r="B67" s="111"/>
      <c r="C67" s="507"/>
      <c r="D67" s="475"/>
      <c r="E67" s="478"/>
      <c r="F67" s="189" t="s">
        <v>127</v>
      </c>
      <c r="G67" s="114"/>
      <c r="H67" s="14"/>
      <c r="I67" s="502"/>
      <c r="J67" s="464"/>
      <c r="K67" s="464"/>
      <c r="L67" s="482"/>
      <c r="M67" s="484"/>
      <c r="N67" s="484"/>
      <c r="O67" s="484"/>
      <c r="P67" s="486"/>
      <c r="Q67" s="115"/>
      <c r="R67" s="36"/>
      <c r="S67" s="105"/>
      <c r="T67" s="14"/>
      <c r="U67" s="502"/>
      <c r="V67" s="464"/>
      <c r="W67" s="464"/>
      <c r="X67" s="482"/>
      <c r="Y67" s="484"/>
      <c r="Z67" s="484"/>
      <c r="AA67" s="484"/>
      <c r="AB67" s="486"/>
      <c r="AC67" s="115"/>
      <c r="AD67" s="36"/>
    </row>
    <row r="68" spans="1:30" ht="14.25" customHeight="1" outlineLevel="1">
      <c r="A68" s="104"/>
      <c r="B68" s="111"/>
      <c r="C68" s="507"/>
      <c r="D68" s="475"/>
      <c r="E68" s="478"/>
      <c r="F68" s="189" t="s">
        <v>128</v>
      </c>
      <c r="G68" s="114"/>
      <c r="H68" s="14"/>
      <c r="I68" s="502"/>
      <c r="J68" s="464"/>
      <c r="K68" s="464"/>
      <c r="L68" s="482"/>
      <c r="M68" s="484"/>
      <c r="N68" s="484"/>
      <c r="O68" s="484"/>
      <c r="P68" s="486"/>
      <c r="Q68" s="115"/>
      <c r="R68" s="36"/>
      <c r="S68" s="105"/>
      <c r="T68" s="14"/>
      <c r="U68" s="502"/>
      <c r="V68" s="464"/>
      <c r="W68" s="464"/>
      <c r="X68" s="482"/>
      <c r="Y68" s="484"/>
      <c r="Z68" s="484"/>
      <c r="AA68" s="484"/>
      <c r="AB68" s="486"/>
      <c r="AC68" s="115"/>
      <c r="AD68" s="36"/>
    </row>
    <row r="69" spans="1:30" ht="14.25" customHeight="1" outlineLevel="1">
      <c r="A69" s="104"/>
      <c r="B69" s="111"/>
      <c r="C69" s="507"/>
      <c r="D69" s="475"/>
      <c r="E69" s="478"/>
      <c r="F69" s="189" t="s">
        <v>129</v>
      </c>
      <c r="G69" s="114"/>
      <c r="H69" s="14"/>
      <c r="I69" s="502"/>
      <c r="J69" s="464"/>
      <c r="K69" s="464"/>
      <c r="L69" s="482"/>
      <c r="M69" s="484"/>
      <c r="N69" s="484"/>
      <c r="O69" s="484"/>
      <c r="P69" s="486"/>
      <c r="Q69" s="115"/>
      <c r="R69" s="36"/>
      <c r="S69" s="105"/>
      <c r="T69" s="14"/>
      <c r="U69" s="502"/>
      <c r="V69" s="464"/>
      <c r="W69" s="464"/>
      <c r="X69" s="482"/>
      <c r="Y69" s="484"/>
      <c r="Z69" s="484"/>
      <c r="AA69" s="484"/>
      <c r="AB69" s="486"/>
      <c r="AC69" s="115"/>
      <c r="AD69" s="36"/>
    </row>
    <row r="70" spans="1:30" ht="28.5" outlineLevel="1">
      <c r="A70" s="104"/>
      <c r="B70" s="111"/>
      <c r="C70" s="507"/>
      <c r="D70" s="475"/>
      <c r="E70" s="479"/>
      <c r="F70" s="190" t="s">
        <v>472</v>
      </c>
      <c r="G70" s="117"/>
      <c r="H70" s="15"/>
      <c r="I70" s="503"/>
      <c r="J70" s="464"/>
      <c r="K70" s="464"/>
      <c r="L70" s="482"/>
      <c r="M70" s="484"/>
      <c r="N70" s="484"/>
      <c r="O70" s="484"/>
      <c r="P70" s="486"/>
      <c r="Q70" s="115"/>
      <c r="R70" s="36"/>
      <c r="S70" s="105"/>
      <c r="T70" s="15"/>
      <c r="U70" s="503"/>
      <c r="V70" s="464"/>
      <c r="W70" s="464"/>
      <c r="X70" s="482"/>
      <c r="Y70" s="484"/>
      <c r="Z70" s="484"/>
      <c r="AA70" s="484"/>
      <c r="AB70" s="486"/>
      <c r="AC70" s="115"/>
      <c r="AD70" s="36"/>
    </row>
    <row r="71" spans="1:30" ht="28.5" outlineLevel="1">
      <c r="A71" s="104"/>
      <c r="B71" s="111"/>
      <c r="C71" s="507"/>
      <c r="D71" s="475"/>
      <c r="E71" s="477">
        <v>5</v>
      </c>
      <c r="F71" s="188" t="s">
        <v>130</v>
      </c>
      <c r="G71" s="112"/>
      <c r="H71" s="13"/>
      <c r="I71" s="501"/>
      <c r="J71" s="464" t="str">
        <f>IF(COUNTIF(H71:H72,"N/A")=2,"N/A",IF(COUNT(H71:H72)=0,"",IF(SUM(H71:H72)=0,0,IF(AVERAGE(H71:H72)&lt;1,1,IF(AVERAGE(H71:H72)=1,2)))))</f>
        <v/>
      </c>
      <c r="K71" s="464"/>
      <c r="L71" s="482"/>
      <c r="M71" s="484"/>
      <c r="N71" s="484"/>
      <c r="O71" s="484"/>
      <c r="P71" s="486"/>
      <c r="Q71" s="115"/>
      <c r="R71" s="36"/>
      <c r="S71" s="105"/>
      <c r="T71" s="13"/>
      <c r="U71" s="501"/>
      <c r="V71" s="464" t="str">
        <f>IF(COUNTIF(T71:T72,"N/A")=2,"N/A",IF(COUNT(T71:T72)=0,"",IF(SUM(T71:T72)=0,0,IF(AVERAGE(T71:T72)&lt;1,1,IF(AVERAGE(T71:T72)=1,2)))))</f>
        <v/>
      </c>
      <c r="W71" s="464"/>
      <c r="X71" s="482"/>
      <c r="Y71" s="484"/>
      <c r="Z71" s="484"/>
      <c r="AA71" s="484"/>
      <c r="AB71" s="486"/>
      <c r="AC71" s="115"/>
      <c r="AD71" s="36"/>
    </row>
    <row r="72" spans="1:30" ht="28.5" outlineLevel="1">
      <c r="A72" s="104"/>
      <c r="B72" s="111"/>
      <c r="C72" s="507"/>
      <c r="D72" s="475"/>
      <c r="E72" s="478"/>
      <c r="F72" s="189" t="s">
        <v>960</v>
      </c>
      <c r="G72" s="114"/>
      <c r="H72" s="14"/>
      <c r="I72" s="502"/>
      <c r="J72" s="464"/>
      <c r="K72" s="464"/>
      <c r="L72" s="482"/>
      <c r="M72" s="484"/>
      <c r="N72" s="484"/>
      <c r="O72" s="484"/>
      <c r="P72" s="486"/>
      <c r="Q72" s="115"/>
      <c r="R72" s="36"/>
      <c r="S72" s="105"/>
      <c r="T72" s="14"/>
      <c r="U72" s="502"/>
      <c r="V72" s="464"/>
      <c r="W72" s="464"/>
      <c r="X72" s="482"/>
      <c r="Y72" s="484"/>
      <c r="Z72" s="484"/>
      <c r="AA72" s="484"/>
      <c r="AB72" s="486"/>
      <c r="AC72" s="115"/>
      <c r="AD72" s="36"/>
    </row>
    <row r="73" spans="1:30" ht="14.25" customHeight="1" outlineLevel="1">
      <c r="A73" s="104"/>
      <c r="B73" s="111"/>
      <c r="C73" s="506" t="s">
        <v>384</v>
      </c>
      <c r="D73" s="474" t="s">
        <v>469</v>
      </c>
      <c r="E73" s="477">
        <v>3</v>
      </c>
      <c r="F73" s="188" t="s">
        <v>470</v>
      </c>
      <c r="G73" s="112"/>
      <c r="H73" s="13"/>
      <c r="I73" s="501"/>
      <c r="J73" s="464" t="str">
        <f>IF(COUNTIF(H73:H76,"N/A")=4,"N/A",IF(COUNT(H73:H76)=0,"",IF(SUM(H73:H76)=0,0,IF(AVERAGE(H73:H76)&lt;0.5,1,IF(AVERAGE(H73:H76)=1,3,2)))))</f>
        <v/>
      </c>
      <c r="K73" s="464" t="str">
        <f>IF(COUNTIF(J73:J78,"N/A")=2,"N/A",IF(COUNT(J73:J78)=0,"",IF(COUNTIF(J73,"N/A")=1,SUM(J73:J78,3),IF(COUNTIF(J77,"N/A")=1,SUM(J73:J78,2),SUM(J73:J78)))))</f>
        <v/>
      </c>
      <c r="L73" s="481" t="str">
        <f>IF($K73="N/A","na",IF($K73="","",IF($K73&gt;0,1,"")))</f>
        <v/>
      </c>
      <c r="M73" s="483" t="str">
        <f>IF($K73="N/A","na",IF($K73="","",IF($K73&gt;1,1,"")))</f>
        <v/>
      </c>
      <c r="N73" s="483" t="str">
        <f>IF($K73="N/A","na",IF($K73="","",IF($K73&gt;2,1,"")))</f>
        <v/>
      </c>
      <c r="O73" s="483" t="str">
        <f>IF($K73="N/A","na",IF($K73="","",IF($K73&gt;3,1,"")))</f>
        <v/>
      </c>
      <c r="P73" s="485" t="str">
        <f>IF($K73="N/A","na",IF($K73="","",IF($K73&gt;4,1,"")))</f>
        <v/>
      </c>
      <c r="Q73" s="115"/>
      <c r="R73" s="36"/>
      <c r="S73" s="105"/>
      <c r="T73" s="13"/>
      <c r="U73" s="501"/>
      <c r="V73" s="464" t="str">
        <f>IF(COUNTIF(T73:T76,"N/A")=4,"N/A",IF(COUNT(T73:T76)=0,"",IF(SUM(T73:T76)=0,0,IF(AVERAGE(T73:T76)&lt;0.5,1,IF(AVERAGE(T73:T76)=1,3,2)))))</f>
        <v/>
      </c>
      <c r="W73" s="464" t="str">
        <f>IF(COUNTIF(V73:V78,"N/A")=2,"N/A",IF(V73&lt;3,V73,IF(COUNT(V73:V78)=0,"",SUMIF(V73:V78,"&lt;&gt;N/A"))))</f>
        <v/>
      </c>
      <c r="X73" s="481" t="str">
        <f>IF($W73="N/A","na",IF($W73="","",IF($W73&gt;0,1,"")))</f>
        <v/>
      </c>
      <c r="Y73" s="483" t="str">
        <f>IF($W73="N/A","na",IF($W73="","",IF($W73&gt;1,1,"")))</f>
        <v/>
      </c>
      <c r="Z73" s="483" t="str">
        <f>IF($W73="N/A","na",IF($W73="","",IF($W73&gt;2,1,"")))</f>
        <v/>
      </c>
      <c r="AA73" s="483" t="str">
        <f>IF($W73="N/A","na",IF($W73="","",IF($W73&gt;3,1,"")))</f>
        <v/>
      </c>
      <c r="AB73" s="485" t="str">
        <f>IF($W73="N/A","na",IF($W73="","",IF($W73&gt;4,1,"")))</f>
        <v/>
      </c>
      <c r="AC73" s="115"/>
      <c r="AD73" s="36"/>
    </row>
    <row r="74" spans="1:30" ht="14.25" customHeight="1" outlineLevel="1">
      <c r="A74" s="104"/>
      <c r="B74" s="111"/>
      <c r="C74" s="507"/>
      <c r="D74" s="475"/>
      <c r="E74" s="478"/>
      <c r="F74" s="189" t="s">
        <v>471</v>
      </c>
      <c r="G74" s="114"/>
      <c r="H74" s="14"/>
      <c r="I74" s="502"/>
      <c r="J74" s="464"/>
      <c r="K74" s="464"/>
      <c r="L74" s="482"/>
      <c r="M74" s="484"/>
      <c r="N74" s="484"/>
      <c r="O74" s="484"/>
      <c r="P74" s="486"/>
      <c r="Q74" s="115"/>
      <c r="R74" s="36"/>
      <c r="S74" s="105"/>
      <c r="T74" s="14"/>
      <c r="U74" s="502"/>
      <c r="V74" s="464"/>
      <c r="W74" s="464"/>
      <c r="X74" s="482"/>
      <c r="Y74" s="484"/>
      <c r="Z74" s="484"/>
      <c r="AA74" s="484"/>
      <c r="AB74" s="486"/>
      <c r="AC74" s="115"/>
      <c r="AD74" s="36"/>
    </row>
    <row r="75" spans="1:30" ht="28.5" outlineLevel="1">
      <c r="A75" s="104"/>
      <c r="B75" s="111"/>
      <c r="C75" s="507"/>
      <c r="D75" s="475"/>
      <c r="E75" s="478"/>
      <c r="F75" s="189" t="s">
        <v>473</v>
      </c>
      <c r="G75" s="114"/>
      <c r="H75" s="14"/>
      <c r="I75" s="502"/>
      <c r="J75" s="464"/>
      <c r="K75" s="464"/>
      <c r="L75" s="482"/>
      <c r="M75" s="484"/>
      <c r="N75" s="484"/>
      <c r="O75" s="484"/>
      <c r="P75" s="486"/>
      <c r="Q75" s="115"/>
      <c r="R75" s="36"/>
      <c r="S75" s="105"/>
      <c r="T75" s="14"/>
      <c r="U75" s="502"/>
      <c r="V75" s="464"/>
      <c r="W75" s="464"/>
      <c r="X75" s="482"/>
      <c r="Y75" s="484"/>
      <c r="Z75" s="484"/>
      <c r="AA75" s="484"/>
      <c r="AB75" s="486"/>
      <c r="AC75" s="115"/>
      <c r="AD75" s="36"/>
    </row>
    <row r="76" spans="1:30" ht="28.5" outlineLevel="1">
      <c r="A76" s="104"/>
      <c r="B76" s="111"/>
      <c r="C76" s="507"/>
      <c r="D76" s="475"/>
      <c r="E76" s="478"/>
      <c r="F76" s="189" t="s">
        <v>474</v>
      </c>
      <c r="G76" s="114"/>
      <c r="H76" s="14"/>
      <c r="I76" s="502"/>
      <c r="J76" s="464"/>
      <c r="K76" s="464"/>
      <c r="L76" s="482"/>
      <c r="M76" s="484"/>
      <c r="N76" s="484"/>
      <c r="O76" s="484"/>
      <c r="P76" s="486"/>
      <c r="Q76" s="115"/>
      <c r="R76" s="36"/>
      <c r="S76" s="105"/>
      <c r="T76" s="14"/>
      <c r="U76" s="502"/>
      <c r="V76" s="464"/>
      <c r="W76" s="464"/>
      <c r="X76" s="482"/>
      <c r="Y76" s="484"/>
      <c r="Z76" s="484"/>
      <c r="AA76" s="484"/>
      <c r="AB76" s="486"/>
      <c r="AC76" s="115"/>
      <c r="AD76" s="36"/>
    </row>
    <row r="77" spans="1:30" ht="28.5" outlineLevel="1">
      <c r="A77" s="104"/>
      <c r="B77" s="111"/>
      <c r="C77" s="507"/>
      <c r="D77" s="475"/>
      <c r="E77" s="477">
        <v>5</v>
      </c>
      <c r="F77" s="188" t="s">
        <v>589</v>
      </c>
      <c r="G77" s="112"/>
      <c r="H77" s="13"/>
      <c r="I77" s="501"/>
      <c r="J77" s="464" t="str">
        <f>IF(COUNTIF(H77:H78,"N/A")=2,"N/A",IF(COUNT(H77:H78)=0,"",IF(SUM(H77:H78)=0,0,IF(AVERAGE(H77:H78)&lt;1,1,IF(AVERAGE(H77:H78)=1,2)))))</f>
        <v/>
      </c>
      <c r="K77" s="464"/>
      <c r="L77" s="482"/>
      <c r="M77" s="484"/>
      <c r="N77" s="484"/>
      <c r="O77" s="484"/>
      <c r="P77" s="486"/>
      <c r="Q77" s="115"/>
      <c r="R77" s="36"/>
      <c r="S77" s="105"/>
      <c r="T77" s="13"/>
      <c r="U77" s="501"/>
      <c r="V77" s="464" t="str">
        <f>IF(COUNTIF(T77:T78,"N/A")=2,"N/A",IF(COUNT(T77:T78)=0,"",IF(SUM(T77:T78)=0,0,IF(AVERAGE(T77:T78)&lt;1,1,IF(AVERAGE(T77:T78)=1,2)))))</f>
        <v/>
      </c>
      <c r="W77" s="464"/>
      <c r="X77" s="482"/>
      <c r="Y77" s="484"/>
      <c r="Z77" s="484"/>
      <c r="AA77" s="484"/>
      <c r="AB77" s="486"/>
      <c r="AC77" s="115"/>
      <c r="AD77" s="36"/>
    </row>
    <row r="78" spans="1:30" ht="42.75" outlineLevel="1">
      <c r="A78" s="104"/>
      <c r="B78" s="111"/>
      <c r="C78" s="507"/>
      <c r="D78" s="475"/>
      <c r="E78" s="478"/>
      <c r="F78" s="189" t="s">
        <v>475</v>
      </c>
      <c r="G78" s="114"/>
      <c r="H78" s="14"/>
      <c r="I78" s="502"/>
      <c r="J78" s="464"/>
      <c r="K78" s="464"/>
      <c r="L78" s="482"/>
      <c r="M78" s="484"/>
      <c r="N78" s="484"/>
      <c r="O78" s="484"/>
      <c r="P78" s="486"/>
      <c r="Q78" s="115"/>
      <c r="R78" s="36"/>
      <c r="S78" s="105"/>
      <c r="T78" s="14"/>
      <c r="U78" s="502"/>
      <c r="V78" s="464"/>
      <c r="W78" s="464"/>
      <c r="X78" s="482"/>
      <c r="Y78" s="484"/>
      <c r="Z78" s="484"/>
      <c r="AA78" s="484"/>
      <c r="AB78" s="486"/>
      <c r="AC78" s="115"/>
      <c r="AD78" s="36"/>
    </row>
    <row r="79" spans="1:30" ht="28.5" outlineLevel="1">
      <c r="A79" s="104"/>
      <c r="B79" s="111"/>
      <c r="C79" s="506" t="s">
        <v>385</v>
      </c>
      <c r="D79" s="474" t="s">
        <v>476</v>
      </c>
      <c r="E79" s="477">
        <v>3</v>
      </c>
      <c r="F79" s="188" t="s">
        <v>480</v>
      </c>
      <c r="G79" s="112"/>
      <c r="H79" s="13"/>
      <c r="I79" s="501"/>
      <c r="J79" s="464" t="str">
        <f>IF(COUNTIF(H79:H82,"N/A")=4,"N/A",IF(COUNT(H79:H82)=0,"",IF(SUM(H79:H82)=0,0,IF(AVERAGE(H79:H82)&lt;0.5,1,IF(AVERAGE(H79:H82)=1,3,2)))))</f>
        <v/>
      </c>
      <c r="K79" s="464" t="str">
        <f>IF(COUNTIF(J79:J84,"N/A")=2,"N/A",IF(COUNT(J79:J84)=0,"",IF(COUNTIF(J79,"N/A")=1,SUM(J79:J84,3),IF(COUNTIF(J83,"N/A")=1,SUM(J79:J84,2),SUM(J79:J84)))))</f>
        <v/>
      </c>
      <c r="L79" s="481" t="str">
        <f>IF($K79="N/A","na",IF($K79="","",IF($K79&gt;0,1,"")))</f>
        <v/>
      </c>
      <c r="M79" s="483" t="str">
        <f>IF($K79="N/A","na",IF($K79="","",IF($K79&gt;1,1,"")))</f>
        <v/>
      </c>
      <c r="N79" s="483" t="str">
        <f>IF($K79="N/A","na",IF($K79="","",IF($K79&gt;2,1,"")))</f>
        <v/>
      </c>
      <c r="O79" s="483" t="str">
        <f>IF($K79="N/A","na",IF($K79="","",IF($K79&gt;3,1,"")))</f>
        <v/>
      </c>
      <c r="P79" s="485" t="str">
        <f>IF($K79="N/A","na",IF($K79="","",IF($K79&gt;4,1,"")))</f>
        <v/>
      </c>
      <c r="Q79" s="115"/>
      <c r="R79" s="36"/>
      <c r="S79" s="105"/>
      <c r="T79" s="13"/>
      <c r="U79" s="501"/>
      <c r="V79" s="464" t="str">
        <f>IF(COUNTIF(T79:T82,"N/A")=4,"N/A",IF(COUNT(T79:T82)=0,"",IF(SUM(T79:T82)=0,0,IF(AVERAGE(T79:T82)&lt;0.5,1,IF(AVERAGE(T79:T82)=1,3,2)))))</f>
        <v/>
      </c>
      <c r="W79" s="464" t="str">
        <f>IF(COUNTIF(V79:V84,"N/A")=2,"N/A",IF(V79&lt;3,V79,IF(COUNT(V79:V84)=0,"",SUMIF(V79:V84,"&lt;&gt;N/A"))))</f>
        <v/>
      </c>
      <c r="X79" s="481" t="str">
        <f>IF($W79="N/A","na",IF($W79="","",IF($W79&gt;0,1,"")))</f>
        <v/>
      </c>
      <c r="Y79" s="483" t="str">
        <f>IF($W79="N/A","na",IF($W79="","",IF($W79&gt;1,1,"")))</f>
        <v/>
      </c>
      <c r="Z79" s="483" t="str">
        <f>IF($W79="N/A","na",IF($W79="","",IF($W79&gt;2,1,"")))</f>
        <v/>
      </c>
      <c r="AA79" s="483" t="str">
        <f>IF($W79="N/A","na",IF($W79="","",IF($W79&gt;3,1,"")))</f>
        <v/>
      </c>
      <c r="AB79" s="485" t="str">
        <f>IF($W79="N/A","na",IF($W79="","",IF($W79&gt;4,1,"")))</f>
        <v/>
      </c>
      <c r="AC79" s="115"/>
      <c r="AD79" s="36"/>
    </row>
    <row r="80" spans="1:30" ht="36.75" customHeight="1" outlineLevel="1">
      <c r="A80" s="104"/>
      <c r="B80" s="111"/>
      <c r="C80" s="507"/>
      <c r="D80" s="475"/>
      <c r="E80" s="478"/>
      <c r="F80" s="189" t="s">
        <v>477</v>
      </c>
      <c r="G80" s="114"/>
      <c r="H80" s="14"/>
      <c r="I80" s="502"/>
      <c r="J80" s="464"/>
      <c r="K80" s="464"/>
      <c r="L80" s="482"/>
      <c r="M80" s="484"/>
      <c r="N80" s="484"/>
      <c r="O80" s="484"/>
      <c r="P80" s="486"/>
      <c r="Q80" s="115"/>
      <c r="R80" s="36"/>
      <c r="S80" s="105"/>
      <c r="T80" s="14"/>
      <c r="U80" s="502"/>
      <c r="V80" s="464"/>
      <c r="W80" s="464"/>
      <c r="X80" s="482"/>
      <c r="Y80" s="484"/>
      <c r="Z80" s="484"/>
      <c r="AA80" s="484"/>
      <c r="AB80" s="486"/>
      <c r="AC80" s="115"/>
      <c r="AD80" s="36"/>
    </row>
    <row r="81" spans="1:30" ht="28.5" outlineLevel="1">
      <c r="A81" s="104"/>
      <c r="B81" s="111"/>
      <c r="C81" s="507"/>
      <c r="D81" s="475"/>
      <c r="E81" s="478"/>
      <c r="F81" s="189" t="s">
        <v>521</v>
      </c>
      <c r="G81" s="114"/>
      <c r="H81" s="14"/>
      <c r="I81" s="502"/>
      <c r="J81" s="464"/>
      <c r="K81" s="464"/>
      <c r="L81" s="482"/>
      <c r="M81" s="484"/>
      <c r="N81" s="484"/>
      <c r="O81" s="484"/>
      <c r="P81" s="486"/>
      <c r="Q81" s="115"/>
      <c r="R81" s="36"/>
      <c r="S81" s="105"/>
      <c r="T81" s="14"/>
      <c r="U81" s="502"/>
      <c r="V81" s="464"/>
      <c r="W81" s="464"/>
      <c r="X81" s="482"/>
      <c r="Y81" s="484"/>
      <c r="Z81" s="484"/>
      <c r="AA81" s="484"/>
      <c r="AB81" s="486"/>
      <c r="AC81" s="115"/>
      <c r="AD81" s="36"/>
    </row>
    <row r="82" spans="1:30" ht="28.5" outlineLevel="1">
      <c r="A82" s="104"/>
      <c r="B82" s="111"/>
      <c r="C82" s="507"/>
      <c r="D82" s="475"/>
      <c r="E82" s="478"/>
      <c r="F82" s="189" t="s">
        <v>481</v>
      </c>
      <c r="G82" s="114"/>
      <c r="H82" s="14"/>
      <c r="I82" s="502"/>
      <c r="J82" s="464"/>
      <c r="K82" s="464"/>
      <c r="L82" s="482"/>
      <c r="M82" s="484"/>
      <c r="N82" s="484"/>
      <c r="O82" s="484"/>
      <c r="P82" s="486"/>
      <c r="Q82" s="115"/>
      <c r="R82" s="36"/>
      <c r="S82" s="105"/>
      <c r="T82" s="14"/>
      <c r="U82" s="502"/>
      <c r="V82" s="464"/>
      <c r="W82" s="464"/>
      <c r="X82" s="482"/>
      <c r="Y82" s="484"/>
      <c r="Z82" s="484"/>
      <c r="AA82" s="484"/>
      <c r="AB82" s="486"/>
      <c r="AC82" s="115"/>
      <c r="AD82" s="36"/>
    </row>
    <row r="83" spans="1:30" ht="28.5" outlineLevel="1">
      <c r="A83" s="104"/>
      <c r="B83" s="111"/>
      <c r="C83" s="507"/>
      <c r="D83" s="475"/>
      <c r="E83" s="477">
        <v>5</v>
      </c>
      <c r="F83" s="188" t="s">
        <v>478</v>
      </c>
      <c r="G83" s="112"/>
      <c r="H83" s="13"/>
      <c r="I83" s="501"/>
      <c r="J83" s="464" t="str">
        <f>IF(COUNTIF(H83:H84,"N/A")=2,"N/A",IF(COUNT(H83:H84)=0,"",IF(SUM(H83:H84)=0,0,IF(AVERAGE(H83:H84)&lt;1,1,IF(AVERAGE(H83:H84)=1,2)))))</f>
        <v/>
      </c>
      <c r="K83" s="464"/>
      <c r="L83" s="482"/>
      <c r="M83" s="484"/>
      <c r="N83" s="484"/>
      <c r="O83" s="484"/>
      <c r="P83" s="486"/>
      <c r="Q83" s="115"/>
      <c r="R83" s="36"/>
      <c r="S83" s="105"/>
      <c r="T83" s="13"/>
      <c r="U83" s="501"/>
      <c r="V83" s="464" t="str">
        <f>IF(COUNTIF(T83:T84,"N/A")=2,"N/A",IF(COUNT(T83:T84)=0,"",IF(SUM(T83:T84)=0,0,IF(AVERAGE(T83:T84)&lt;1,1,IF(AVERAGE(T83:T84)=1,2)))))</f>
        <v/>
      </c>
      <c r="W83" s="464"/>
      <c r="X83" s="482"/>
      <c r="Y83" s="484"/>
      <c r="Z83" s="484"/>
      <c r="AA83" s="484"/>
      <c r="AB83" s="486"/>
      <c r="AC83" s="115"/>
      <c r="AD83" s="36"/>
    </row>
    <row r="84" spans="1:30" ht="28.5" outlineLevel="1">
      <c r="A84" s="104"/>
      <c r="B84" s="111"/>
      <c r="C84" s="507"/>
      <c r="D84" s="475"/>
      <c r="E84" s="478"/>
      <c r="F84" s="189" t="s">
        <v>479</v>
      </c>
      <c r="G84" s="114"/>
      <c r="H84" s="14"/>
      <c r="I84" s="502"/>
      <c r="J84" s="464"/>
      <c r="K84" s="464"/>
      <c r="L84" s="482"/>
      <c r="M84" s="484"/>
      <c r="N84" s="484"/>
      <c r="O84" s="484"/>
      <c r="P84" s="486"/>
      <c r="Q84" s="115"/>
      <c r="R84" s="36"/>
      <c r="S84" s="105"/>
      <c r="T84" s="14"/>
      <c r="U84" s="502"/>
      <c r="V84" s="464"/>
      <c r="W84" s="464"/>
      <c r="X84" s="482"/>
      <c r="Y84" s="484"/>
      <c r="Z84" s="484"/>
      <c r="AA84" s="484"/>
      <c r="AB84" s="486"/>
      <c r="AC84" s="115"/>
      <c r="AD84" s="36"/>
    </row>
    <row r="85" spans="1:30" ht="14.25" customHeight="1" outlineLevel="1">
      <c r="A85" s="104"/>
      <c r="B85" s="121"/>
      <c r="C85" s="506" t="s">
        <v>483</v>
      </c>
      <c r="D85" s="474" t="s">
        <v>482</v>
      </c>
      <c r="E85" s="477">
        <v>3</v>
      </c>
      <c r="F85" s="188" t="s">
        <v>131</v>
      </c>
      <c r="G85" s="112"/>
      <c r="H85" s="13"/>
      <c r="I85" s="501"/>
      <c r="J85" s="464" t="str">
        <f>IF(COUNTIF(H85:H90,"N/A")=6,"N/A",IF(COUNT(H85:H90)=0,"",IF(SUM(H85:H90)=0,0,IF(AVERAGE(H85:H90)&lt;0.5,1,IF(AVERAGE(H85:H90)=1,3,2)))))</f>
        <v/>
      </c>
      <c r="K85" s="464" t="str">
        <f>IF(COUNTIF(J85:J93,"N/A")=2,"N/A",IF(COUNT(J85:J93)=0,"",IF(COUNTIF(J85,"N/A")=1,SUM(J85:J93,3),IF(COUNTIF(J91,"N/A")=1,SUM(J85:J93,2),SUM(J85:J93)))))</f>
        <v/>
      </c>
      <c r="L85" s="481" t="str">
        <f>IF($K85="N/A","na",IF($K85="","",IF($K85&gt;0,1,"")))</f>
        <v/>
      </c>
      <c r="M85" s="483" t="str">
        <f>IF($K85="N/A","na",IF($K85="","",IF($K85&gt;1,1,"")))</f>
        <v/>
      </c>
      <c r="N85" s="483" t="str">
        <f>IF($K85="N/A","na",IF($K85="","",IF($K85&gt;2,1,"")))</f>
        <v/>
      </c>
      <c r="O85" s="483" t="str">
        <f>IF($K85="N/A","na",IF($K85="","",IF($K85&gt;3,1,"")))</f>
        <v/>
      </c>
      <c r="P85" s="485" t="str">
        <f>IF($K85="N/A","na",IF($K85="","",IF($K85&gt;4,1,"")))</f>
        <v/>
      </c>
      <c r="Q85" s="115"/>
      <c r="R85" s="36"/>
      <c r="S85" s="105"/>
      <c r="T85" s="13"/>
      <c r="U85" s="501"/>
      <c r="V85" s="464" t="str">
        <f>IF(COUNTIF(T85:T90,"N/A")=6,"N/A",IF(COUNT(T85:T90)=0,"",IF(SUM(T85:T90)=0,0,IF(AVERAGE(T85:T90)&lt;0.5,1,IF(AVERAGE(T85:T90)=1,3,2)))))</f>
        <v/>
      </c>
      <c r="W85" s="464" t="str">
        <f>IF(COUNTIF(V85:V93,"N/A")=2,"N/A",IF(V85&lt;3,V85,IF(COUNT(V85:V93)=0,"",SUMIF(V85:V93,"&lt;&gt;N/A"))))</f>
        <v/>
      </c>
      <c r="X85" s="481" t="str">
        <f>IF($W85="N/A","na",IF($W85="","",IF($W85&gt;0,1,"")))</f>
        <v/>
      </c>
      <c r="Y85" s="483" t="str">
        <f>IF($W85="N/A","na",IF($W85="","",IF($W85&gt;1,1,"")))</f>
        <v/>
      </c>
      <c r="Z85" s="483" t="str">
        <f>IF($W85="N/A","na",IF($W85="","",IF($W85&gt;2,1,"")))</f>
        <v/>
      </c>
      <c r="AA85" s="483" t="str">
        <f>IF($W85="N/A","na",IF($W85="","",IF($W85&gt;3,1,"")))</f>
        <v/>
      </c>
      <c r="AB85" s="485" t="str">
        <f>IF($W85="N/A","na",IF($W85="","",IF($W85&gt;4,1,"")))</f>
        <v/>
      </c>
      <c r="AC85" s="115"/>
      <c r="AD85" s="36"/>
    </row>
    <row r="86" spans="1:30" ht="28.5" outlineLevel="1">
      <c r="A86" s="104"/>
      <c r="B86" s="121"/>
      <c r="C86" s="507"/>
      <c r="D86" s="475"/>
      <c r="E86" s="478"/>
      <c r="F86" s="189" t="s">
        <v>132</v>
      </c>
      <c r="G86" s="114"/>
      <c r="H86" s="14"/>
      <c r="I86" s="502"/>
      <c r="J86" s="464"/>
      <c r="K86" s="464"/>
      <c r="L86" s="482"/>
      <c r="M86" s="484"/>
      <c r="N86" s="484"/>
      <c r="O86" s="484"/>
      <c r="P86" s="486"/>
      <c r="Q86" s="115"/>
      <c r="R86" s="36"/>
      <c r="S86" s="105"/>
      <c r="T86" s="14"/>
      <c r="U86" s="502"/>
      <c r="V86" s="464"/>
      <c r="W86" s="464"/>
      <c r="X86" s="482"/>
      <c r="Y86" s="484"/>
      <c r="Z86" s="484"/>
      <c r="AA86" s="484"/>
      <c r="AB86" s="486"/>
      <c r="AC86" s="115"/>
      <c r="AD86" s="36"/>
    </row>
    <row r="87" spans="1:30" ht="14.25" customHeight="1" outlineLevel="1">
      <c r="A87" s="104"/>
      <c r="B87" s="121"/>
      <c r="C87" s="507"/>
      <c r="D87" s="475"/>
      <c r="E87" s="478"/>
      <c r="F87" s="189" t="s">
        <v>133</v>
      </c>
      <c r="G87" s="114"/>
      <c r="H87" s="14"/>
      <c r="I87" s="502"/>
      <c r="J87" s="464"/>
      <c r="K87" s="464"/>
      <c r="L87" s="482"/>
      <c r="M87" s="484"/>
      <c r="N87" s="484"/>
      <c r="O87" s="484"/>
      <c r="P87" s="486"/>
      <c r="Q87" s="115"/>
      <c r="R87" s="36"/>
      <c r="S87" s="105"/>
      <c r="T87" s="14"/>
      <c r="U87" s="502"/>
      <c r="V87" s="464"/>
      <c r="W87" s="464"/>
      <c r="X87" s="482"/>
      <c r="Y87" s="484"/>
      <c r="Z87" s="484"/>
      <c r="AA87" s="484"/>
      <c r="AB87" s="486"/>
      <c r="AC87" s="115"/>
      <c r="AD87" s="36"/>
    </row>
    <row r="88" spans="1:30" ht="14.25" customHeight="1" outlineLevel="1">
      <c r="A88" s="104"/>
      <c r="B88" s="121"/>
      <c r="C88" s="507"/>
      <c r="D88" s="475"/>
      <c r="E88" s="478"/>
      <c r="F88" s="189" t="s">
        <v>134</v>
      </c>
      <c r="G88" s="114"/>
      <c r="H88" s="14"/>
      <c r="I88" s="502"/>
      <c r="J88" s="464"/>
      <c r="K88" s="464"/>
      <c r="L88" s="482"/>
      <c r="M88" s="484"/>
      <c r="N88" s="484"/>
      <c r="O88" s="484"/>
      <c r="P88" s="486"/>
      <c r="Q88" s="115"/>
      <c r="R88" s="36"/>
      <c r="S88" s="105"/>
      <c r="T88" s="14"/>
      <c r="U88" s="502"/>
      <c r="V88" s="464"/>
      <c r="W88" s="464"/>
      <c r="X88" s="482"/>
      <c r="Y88" s="484"/>
      <c r="Z88" s="484"/>
      <c r="AA88" s="484"/>
      <c r="AB88" s="486"/>
      <c r="AC88" s="115"/>
      <c r="AD88" s="36"/>
    </row>
    <row r="89" spans="1:30" ht="14.25" customHeight="1" outlineLevel="1">
      <c r="A89" s="104"/>
      <c r="B89" s="121"/>
      <c r="C89" s="507"/>
      <c r="D89" s="475"/>
      <c r="E89" s="478"/>
      <c r="F89" s="189" t="s">
        <v>135</v>
      </c>
      <c r="G89" s="114"/>
      <c r="H89" s="14"/>
      <c r="I89" s="502"/>
      <c r="J89" s="464"/>
      <c r="K89" s="464"/>
      <c r="L89" s="482"/>
      <c r="M89" s="484"/>
      <c r="N89" s="484"/>
      <c r="O89" s="484"/>
      <c r="P89" s="486"/>
      <c r="Q89" s="115"/>
      <c r="R89" s="36"/>
      <c r="S89" s="105"/>
      <c r="T89" s="14"/>
      <c r="U89" s="502"/>
      <c r="V89" s="464"/>
      <c r="W89" s="464"/>
      <c r="X89" s="482"/>
      <c r="Y89" s="484"/>
      <c r="Z89" s="484"/>
      <c r="AA89" s="484"/>
      <c r="AB89" s="486"/>
      <c r="AC89" s="115"/>
      <c r="AD89" s="36"/>
    </row>
    <row r="90" spans="1:30" ht="14.25" customHeight="1" outlineLevel="1">
      <c r="A90" s="104"/>
      <c r="B90" s="121"/>
      <c r="C90" s="507"/>
      <c r="D90" s="475"/>
      <c r="E90" s="479"/>
      <c r="F90" s="190" t="s">
        <v>136</v>
      </c>
      <c r="G90" s="117"/>
      <c r="H90" s="15"/>
      <c r="I90" s="503"/>
      <c r="J90" s="464"/>
      <c r="K90" s="464"/>
      <c r="L90" s="482"/>
      <c r="M90" s="484"/>
      <c r="N90" s="484"/>
      <c r="O90" s="484"/>
      <c r="P90" s="486"/>
      <c r="Q90" s="115"/>
      <c r="R90" s="36"/>
      <c r="S90" s="105"/>
      <c r="T90" s="15"/>
      <c r="U90" s="503"/>
      <c r="V90" s="464"/>
      <c r="W90" s="464"/>
      <c r="X90" s="482"/>
      <c r="Y90" s="484"/>
      <c r="Z90" s="484"/>
      <c r="AA90" s="484"/>
      <c r="AB90" s="486"/>
      <c r="AC90" s="115"/>
      <c r="AD90" s="36"/>
    </row>
    <row r="91" spans="1:30" ht="28.5" outlineLevel="1">
      <c r="A91" s="104"/>
      <c r="B91" s="121"/>
      <c r="C91" s="507"/>
      <c r="D91" s="475"/>
      <c r="E91" s="477">
        <v>5</v>
      </c>
      <c r="F91" s="188" t="s">
        <v>137</v>
      </c>
      <c r="G91" s="112"/>
      <c r="H91" s="13"/>
      <c r="I91" s="501"/>
      <c r="J91" s="464" t="str">
        <f>IF(COUNTIF(H91:H93,"N/A")=3,"N/A",IF(COUNT(H91:H93)=0,"",IF(SUM(H91:H93)=0,0,IF(AVERAGE(H91:H93)&lt;1,1,IF(AVERAGE(H91:H93)=1,2)))))</f>
        <v/>
      </c>
      <c r="K91" s="464"/>
      <c r="L91" s="482"/>
      <c r="M91" s="484"/>
      <c r="N91" s="484"/>
      <c r="O91" s="484"/>
      <c r="P91" s="486"/>
      <c r="Q91" s="115"/>
      <c r="R91" s="36"/>
      <c r="S91" s="105"/>
      <c r="T91" s="13"/>
      <c r="U91" s="501"/>
      <c r="V91" s="464" t="str">
        <f>IF(COUNTIF(T91:T93,"N/A")=3,"N/A",IF(COUNT(T91:T93)=0,"",IF(SUM(T91:T93)=0,0,IF(AVERAGE(T91:T93)&lt;1,1,IF(AVERAGE(T91:T93)=1,2)))))</f>
        <v/>
      </c>
      <c r="W91" s="464"/>
      <c r="X91" s="482"/>
      <c r="Y91" s="484"/>
      <c r="Z91" s="484"/>
      <c r="AA91" s="484"/>
      <c r="AB91" s="486"/>
      <c r="AC91" s="115"/>
      <c r="AD91" s="36"/>
    </row>
    <row r="92" spans="1:30" ht="28.5" outlineLevel="1">
      <c r="A92" s="104"/>
      <c r="B92" s="121"/>
      <c r="C92" s="507"/>
      <c r="D92" s="475"/>
      <c r="E92" s="478"/>
      <c r="F92" s="189" t="s">
        <v>138</v>
      </c>
      <c r="G92" s="114"/>
      <c r="H92" s="14"/>
      <c r="I92" s="502"/>
      <c r="J92" s="464"/>
      <c r="K92" s="464"/>
      <c r="L92" s="482"/>
      <c r="M92" s="484"/>
      <c r="N92" s="484"/>
      <c r="O92" s="484"/>
      <c r="P92" s="486"/>
      <c r="Q92" s="115"/>
      <c r="R92" s="36"/>
      <c r="S92" s="105"/>
      <c r="T92" s="14"/>
      <c r="U92" s="502"/>
      <c r="V92" s="464"/>
      <c r="W92" s="464"/>
      <c r="X92" s="482"/>
      <c r="Y92" s="484"/>
      <c r="Z92" s="484"/>
      <c r="AA92" s="484"/>
      <c r="AB92" s="486"/>
      <c r="AC92" s="115"/>
      <c r="AD92" s="36"/>
    </row>
    <row r="93" spans="1:30" ht="28.5" outlineLevel="1">
      <c r="A93" s="104"/>
      <c r="B93" s="121"/>
      <c r="C93" s="508"/>
      <c r="D93" s="476"/>
      <c r="E93" s="479"/>
      <c r="F93" s="190" t="s">
        <v>139</v>
      </c>
      <c r="G93" s="117"/>
      <c r="H93" s="15"/>
      <c r="I93" s="503"/>
      <c r="J93" s="464"/>
      <c r="K93" s="464"/>
      <c r="L93" s="492"/>
      <c r="M93" s="494"/>
      <c r="N93" s="494"/>
      <c r="O93" s="494"/>
      <c r="P93" s="496"/>
      <c r="Q93" s="115"/>
      <c r="R93" s="36"/>
      <c r="S93" s="105"/>
      <c r="T93" s="15"/>
      <c r="U93" s="503"/>
      <c r="V93" s="464"/>
      <c r="W93" s="464"/>
      <c r="X93" s="492"/>
      <c r="Y93" s="494"/>
      <c r="Z93" s="494"/>
      <c r="AA93" s="494"/>
      <c r="AB93" s="496"/>
      <c r="AC93" s="115"/>
      <c r="AD93" s="36"/>
    </row>
    <row r="94" spans="1:30" ht="28.5" outlineLevel="1">
      <c r="A94" s="104"/>
      <c r="B94" s="121"/>
      <c r="C94" s="506" t="s">
        <v>486</v>
      </c>
      <c r="D94" s="474" t="s">
        <v>485</v>
      </c>
      <c r="E94" s="477">
        <v>3</v>
      </c>
      <c r="F94" s="188" t="s">
        <v>368</v>
      </c>
      <c r="G94" s="122" t="s">
        <v>37</v>
      </c>
      <c r="H94" s="13"/>
      <c r="I94" s="501"/>
      <c r="J94" s="464" t="str">
        <f>IF(COUNTIF(H94:H97,"N/A")=4,"N/A",IF(COUNT(H94:H97)=0,"",IF(SUM(H94:H97)=0,0,IF(AVERAGE(H94:H97)&lt;0.5,1,IF(AVERAGE(H94:H97)=1,3,2)))))</f>
        <v/>
      </c>
      <c r="K94" s="464" t="str">
        <f>IF(COUNTIF(J94:J99,"N/A")=2,"N/A",IF(COUNT(J94:J99)=0,"",IF(COUNTIF(J94,"N/A")=1,SUM(J94:J99,3),IF(COUNTIF(J98,"N/A")=1,SUM(J94:J99,2),SUM(J94:J99)))))</f>
        <v/>
      </c>
      <c r="L94" s="481" t="str">
        <f>IF($K94="N/A","na",IF($K94="","",IF($K94&gt;0,1,"")))</f>
        <v/>
      </c>
      <c r="M94" s="483" t="str">
        <f>IF($K94="N/A","na",IF($K94="","",IF($K94&gt;1,1,"")))</f>
        <v/>
      </c>
      <c r="N94" s="483" t="str">
        <f>IF($K94="N/A","na",IF($K94="","",IF($K94&gt;2,1,"")))</f>
        <v/>
      </c>
      <c r="O94" s="483" t="str">
        <f>IF($K94="N/A","na",IF($K94="","",IF($K94&gt;3,1,"")))</f>
        <v/>
      </c>
      <c r="P94" s="485" t="str">
        <f>IF($K94="N/A","na",IF($K94="","",IF($K94&gt;4,1,"")))</f>
        <v/>
      </c>
      <c r="Q94" s="115"/>
      <c r="R94" s="36"/>
      <c r="S94" s="105"/>
      <c r="T94" s="13"/>
      <c r="U94" s="501"/>
      <c r="V94" s="464" t="str">
        <f>IF(COUNTIF(T94:T97,"N/A")=4,"N/A",IF(COUNT(T94:T97)=0,"",IF(SUM(T94:T97)=0,0,IF(AVERAGE(T94:T97)&lt;0.5,1,IF(AVERAGE(T94:T97)=1,3,2)))))</f>
        <v/>
      </c>
      <c r="W94" s="464" t="str">
        <f>IF(COUNTIF(V94:V99,"N/A")=2,"N/A",IF(V94&lt;3,V94,IF(COUNT(V94:V99)=0,"",SUMIF(V94:V99,"&lt;&gt;N/A"))))</f>
        <v/>
      </c>
      <c r="X94" s="481" t="str">
        <f>IF($W94="N/A","na",IF($W94="","",IF($W94&gt;0,1,"")))</f>
        <v/>
      </c>
      <c r="Y94" s="483" t="str">
        <f>IF($W94="N/A","na",IF($W94="","",IF($W94&gt;1,1,"")))</f>
        <v/>
      </c>
      <c r="Z94" s="483" t="str">
        <f>IF($W94="N/A","na",IF($W94="","",IF($W94&gt;2,1,"")))</f>
        <v/>
      </c>
      <c r="AA94" s="483" t="str">
        <f>IF($W94="N/A","na",IF($W94="","",IF($W94&gt;3,1,"")))</f>
        <v/>
      </c>
      <c r="AB94" s="485" t="str">
        <f>IF($W94="N/A","na",IF($W94="","",IF($W94&gt;4,1,"")))</f>
        <v/>
      </c>
      <c r="AC94" s="115"/>
      <c r="AD94" s="36"/>
    </row>
    <row r="95" spans="1:30" ht="28.5" outlineLevel="1">
      <c r="A95" s="104"/>
      <c r="B95" s="121"/>
      <c r="C95" s="507"/>
      <c r="D95" s="475"/>
      <c r="E95" s="478"/>
      <c r="F95" s="192" t="s">
        <v>366</v>
      </c>
      <c r="G95" s="114"/>
      <c r="H95" s="14"/>
      <c r="I95" s="502"/>
      <c r="J95" s="464"/>
      <c r="K95" s="464"/>
      <c r="L95" s="482"/>
      <c r="M95" s="484"/>
      <c r="N95" s="484"/>
      <c r="O95" s="484"/>
      <c r="P95" s="486"/>
      <c r="Q95" s="115"/>
      <c r="R95" s="36"/>
      <c r="S95" s="105"/>
      <c r="T95" s="14"/>
      <c r="U95" s="502"/>
      <c r="V95" s="464"/>
      <c r="W95" s="464"/>
      <c r="X95" s="482"/>
      <c r="Y95" s="484"/>
      <c r="Z95" s="484"/>
      <c r="AA95" s="484"/>
      <c r="AB95" s="486"/>
      <c r="AC95" s="115"/>
      <c r="AD95" s="36"/>
    </row>
    <row r="96" spans="1:30" ht="28.5" outlineLevel="1">
      <c r="A96" s="104"/>
      <c r="B96" s="121"/>
      <c r="C96" s="507"/>
      <c r="D96" s="475"/>
      <c r="E96" s="478"/>
      <c r="F96" s="189" t="s">
        <v>590</v>
      </c>
      <c r="G96" s="114"/>
      <c r="H96" s="14"/>
      <c r="I96" s="502"/>
      <c r="J96" s="464"/>
      <c r="K96" s="464"/>
      <c r="L96" s="482"/>
      <c r="M96" s="484"/>
      <c r="N96" s="484"/>
      <c r="O96" s="484"/>
      <c r="P96" s="486"/>
      <c r="Q96" s="115"/>
      <c r="R96" s="36"/>
      <c r="S96" s="105"/>
      <c r="T96" s="14"/>
      <c r="U96" s="502"/>
      <c r="V96" s="464"/>
      <c r="W96" s="464"/>
      <c r="X96" s="482"/>
      <c r="Y96" s="484"/>
      <c r="Z96" s="484"/>
      <c r="AA96" s="484"/>
      <c r="AB96" s="486"/>
      <c r="AC96" s="115"/>
      <c r="AD96" s="36"/>
    </row>
    <row r="97" spans="1:32" ht="15" customHeight="1" outlineLevel="1">
      <c r="A97" s="104"/>
      <c r="B97" s="121"/>
      <c r="C97" s="507"/>
      <c r="D97" s="475"/>
      <c r="E97" s="479"/>
      <c r="F97" s="190" t="s">
        <v>140</v>
      </c>
      <c r="G97" s="124" t="s">
        <v>38</v>
      </c>
      <c r="H97" s="15"/>
      <c r="I97" s="503"/>
      <c r="J97" s="464"/>
      <c r="K97" s="464"/>
      <c r="L97" s="482"/>
      <c r="M97" s="484"/>
      <c r="N97" s="484"/>
      <c r="O97" s="484"/>
      <c r="P97" s="486"/>
      <c r="Q97" s="115"/>
      <c r="R97" s="36"/>
      <c r="S97" s="105"/>
      <c r="T97" s="15"/>
      <c r="U97" s="503"/>
      <c r="V97" s="464"/>
      <c r="W97" s="464"/>
      <c r="X97" s="482"/>
      <c r="Y97" s="484"/>
      <c r="Z97" s="484"/>
      <c r="AA97" s="484"/>
      <c r="AB97" s="486"/>
      <c r="AC97" s="115"/>
      <c r="AD97" s="36"/>
    </row>
    <row r="98" spans="1:32" ht="28.5" outlineLevel="1">
      <c r="A98" s="104"/>
      <c r="B98" s="121"/>
      <c r="C98" s="507"/>
      <c r="D98" s="475"/>
      <c r="E98" s="477">
        <v>5</v>
      </c>
      <c r="F98" s="188" t="s">
        <v>141</v>
      </c>
      <c r="G98" s="122" t="s">
        <v>39</v>
      </c>
      <c r="H98" s="13"/>
      <c r="I98" s="501"/>
      <c r="J98" s="464" t="str">
        <f>IF(COUNTIF(H98:H99,"N/A")=2,"N/A",IF(COUNT(H98:H99)=0,"",IF(SUM(H98:H99)=0,0,IF(AVERAGE(H98:H99)&lt;1,1,IF(AVERAGE(H98:H99)=1,2)))))</f>
        <v/>
      </c>
      <c r="K98" s="464"/>
      <c r="L98" s="482"/>
      <c r="M98" s="484"/>
      <c r="N98" s="484"/>
      <c r="O98" s="484"/>
      <c r="P98" s="486"/>
      <c r="Q98" s="115"/>
      <c r="R98" s="36"/>
      <c r="S98" s="105"/>
      <c r="T98" s="13"/>
      <c r="U98" s="501"/>
      <c r="V98" s="464" t="str">
        <f>IF(COUNTIF(T98:T99,"N/A")=2,"N/A",IF(COUNT(T98:T99)=0,"",IF(SUM(T98:T99)=0,0,IF(AVERAGE(T98:T99)&lt;1,1,IF(AVERAGE(T98:T99)=1,2)))))</f>
        <v/>
      </c>
      <c r="W98" s="464"/>
      <c r="X98" s="482"/>
      <c r="Y98" s="484"/>
      <c r="Z98" s="484"/>
      <c r="AA98" s="484"/>
      <c r="AB98" s="486"/>
      <c r="AC98" s="115"/>
      <c r="AD98" s="36"/>
    </row>
    <row r="99" spans="1:32" ht="14.25" customHeight="1" outlineLevel="1">
      <c r="A99" s="104"/>
      <c r="B99" s="121"/>
      <c r="C99" s="508"/>
      <c r="D99" s="476"/>
      <c r="E99" s="479"/>
      <c r="F99" s="190" t="s">
        <v>142</v>
      </c>
      <c r="G99" s="117"/>
      <c r="H99" s="15"/>
      <c r="I99" s="503"/>
      <c r="J99" s="464"/>
      <c r="K99" s="464"/>
      <c r="L99" s="492"/>
      <c r="M99" s="494"/>
      <c r="N99" s="494"/>
      <c r="O99" s="494"/>
      <c r="P99" s="496"/>
      <c r="Q99" s="115"/>
      <c r="R99" s="36"/>
      <c r="S99" s="105"/>
      <c r="T99" s="15"/>
      <c r="U99" s="503"/>
      <c r="V99" s="464"/>
      <c r="W99" s="464"/>
      <c r="X99" s="492"/>
      <c r="Y99" s="494"/>
      <c r="Z99" s="494"/>
      <c r="AA99" s="494"/>
      <c r="AB99" s="496"/>
      <c r="AC99" s="115"/>
      <c r="AD99" s="36"/>
    </row>
    <row r="100" spans="1:32" ht="14.25" customHeight="1" outlineLevel="1">
      <c r="A100" s="104"/>
      <c r="B100" s="111"/>
      <c r="C100" s="506" t="s">
        <v>490</v>
      </c>
      <c r="D100" s="474" t="s">
        <v>487</v>
      </c>
      <c r="E100" s="477">
        <v>3</v>
      </c>
      <c r="F100" s="188" t="s">
        <v>143</v>
      </c>
      <c r="G100" s="112"/>
      <c r="H100" s="13"/>
      <c r="I100" s="501"/>
      <c r="J100" s="464" t="str">
        <f>IF(COUNTIF(H100:H102,"N/A")=3,"N/A",IF(COUNT(H100:H102)=0,"",IF(SUM(H100:H102)=0,0,IF(AVERAGE(H100:H102)&lt;0.5,1,IF(AVERAGE(H100:H102)=1,3,2)))))</f>
        <v/>
      </c>
      <c r="K100" s="464" t="str">
        <f>IF(COUNTIF(J100:J104,"N/A")=2,"N/A",IF(COUNT(J100:J104)=0,"",IF(COUNTIF(J100,"N/A")=1,SUM(J100:J104,3),IF(COUNTIF(J103,"N/A")=1,SUM(J100:J104,2),SUM(J100:J104)))))</f>
        <v/>
      </c>
      <c r="L100" s="481" t="str">
        <f>IF($K100="N/A","na",IF($K100="","",IF($K100&gt;0,1,"")))</f>
        <v/>
      </c>
      <c r="M100" s="483" t="str">
        <f>IF($K100="N/A","na",IF($K100="","",IF($K100&gt;1,1,"")))</f>
        <v/>
      </c>
      <c r="N100" s="483" t="str">
        <f>IF($K100="N/A","na",IF($K100="","",IF($K100&gt;2,1,"")))</f>
        <v/>
      </c>
      <c r="O100" s="483" t="str">
        <f>IF($K100="N/A","na",IF($K100="","",IF($K100&gt;3,1,"")))</f>
        <v/>
      </c>
      <c r="P100" s="485" t="str">
        <f>IF($K100="N/A","na",IF($K100="","",IF($K100&gt;4,1,"")))</f>
        <v/>
      </c>
      <c r="Q100" s="115"/>
      <c r="R100" s="36"/>
      <c r="S100" s="105"/>
      <c r="T100" s="13"/>
      <c r="U100" s="501"/>
      <c r="V100" s="464" t="str">
        <f>IF(COUNTIF(T100:T102,"N/A")=3,"N/A",IF(COUNT(T100:T102)=0,"",IF(SUM(T100:T102)=0,0,IF(AVERAGE(T100:T102)&lt;0.5,1,IF(AVERAGE(T100:T102)=1,3,2)))))</f>
        <v/>
      </c>
      <c r="W100" s="464" t="str">
        <f>IF(COUNTIF(V100:V104,"N/A")=2,"N/A",IF(V100&lt;3,V100,IF(COUNT(V100:V104)=0,"",SUMIF(V100:V104,"&lt;&gt;N/A"))))</f>
        <v/>
      </c>
      <c r="X100" s="481" t="str">
        <f>IF($W100="N/A","na",IF($W100="","",IF($W100&gt;0,1,"")))</f>
        <v/>
      </c>
      <c r="Y100" s="483" t="str">
        <f>IF($W100="N/A","na",IF($W100="","",IF($W100&gt;1,1,"")))</f>
        <v/>
      </c>
      <c r="Z100" s="483" t="str">
        <f>IF($W100="N/A","na",IF($W100="","",IF($W100&gt;2,1,"")))</f>
        <v/>
      </c>
      <c r="AA100" s="483" t="str">
        <f>IF($W100="N/A","na",IF($W100="","",IF($W100&gt;3,1,"")))</f>
        <v/>
      </c>
      <c r="AB100" s="485" t="str">
        <f>IF($W100="N/A","na",IF($W100="","",IF($W100&gt;4,1,"")))</f>
        <v/>
      </c>
      <c r="AC100" s="115"/>
      <c r="AD100" s="36"/>
    </row>
    <row r="101" spans="1:32" ht="28.5" outlineLevel="1">
      <c r="A101" s="104"/>
      <c r="B101" s="111"/>
      <c r="C101" s="507"/>
      <c r="D101" s="475"/>
      <c r="E101" s="478"/>
      <c r="F101" s="189" t="s">
        <v>144</v>
      </c>
      <c r="G101" s="114"/>
      <c r="H101" s="14"/>
      <c r="I101" s="502"/>
      <c r="J101" s="464"/>
      <c r="K101" s="464"/>
      <c r="L101" s="482"/>
      <c r="M101" s="484"/>
      <c r="N101" s="484"/>
      <c r="O101" s="484"/>
      <c r="P101" s="486"/>
      <c r="Q101" s="115"/>
      <c r="R101" s="36"/>
      <c r="S101" s="105"/>
      <c r="T101" s="14"/>
      <c r="U101" s="502"/>
      <c r="V101" s="464"/>
      <c r="W101" s="464"/>
      <c r="X101" s="482"/>
      <c r="Y101" s="484"/>
      <c r="Z101" s="484"/>
      <c r="AA101" s="484"/>
      <c r="AB101" s="486"/>
      <c r="AC101" s="115"/>
      <c r="AD101" s="36"/>
    </row>
    <row r="102" spans="1:32" ht="28.5" outlineLevel="1">
      <c r="A102" s="104"/>
      <c r="B102" s="111"/>
      <c r="C102" s="507"/>
      <c r="D102" s="475"/>
      <c r="E102" s="478"/>
      <c r="F102" s="189" t="s">
        <v>145</v>
      </c>
      <c r="G102" s="114"/>
      <c r="H102" s="14"/>
      <c r="I102" s="502"/>
      <c r="J102" s="464"/>
      <c r="K102" s="464"/>
      <c r="L102" s="482"/>
      <c r="M102" s="484"/>
      <c r="N102" s="484"/>
      <c r="O102" s="484"/>
      <c r="P102" s="486"/>
      <c r="Q102" s="115"/>
      <c r="R102" s="36"/>
      <c r="S102" s="105"/>
      <c r="T102" s="14"/>
      <c r="U102" s="502"/>
      <c r="V102" s="464"/>
      <c r="W102" s="464"/>
      <c r="X102" s="482"/>
      <c r="Y102" s="484"/>
      <c r="Z102" s="484"/>
      <c r="AA102" s="484"/>
      <c r="AB102" s="486"/>
      <c r="AC102" s="115"/>
      <c r="AD102" s="36"/>
    </row>
    <row r="103" spans="1:32" ht="28.5" outlineLevel="1">
      <c r="A103" s="104"/>
      <c r="B103" s="111"/>
      <c r="C103" s="507"/>
      <c r="D103" s="475"/>
      <c r="E103" s="477">
        <v>5</v>
      </c>
      <c r="F103" s="188" t="s">
        <v>488</v>
      </c>
      <c r="G103" s="112"/>
      <c r="H103" s="13"/>
      <c r="I103" s="501"/>
      <c r="J103" s="464" t="str">
        <f>IF(COUNTIF(H103:H104,"N/A")=2,"N/A",IF(COUNT(H103:H104)=0,"",IF(SUM(H103:H104)=0,0,IF(AVERAGE(H103:H104)&lt;1,1,IF(AVERAGE(H103:H104)=1,2)))))</f>
        <v/>
      </c>
      <c r="K103" s="464"/>
      <c r="L103" s="482"/>
      <c r="M103" s="484"/>
      <c r="N103" s="484"/>
      <c r="O103" s="484"/>
      <c r="P103" s="486"/>
      <c r="Q103" s="115"/>
      <c r="R103" s="36"/>
      <c r="S103" s="105"/>
      <c r="T103" s="13"/>
      <c r="U103" s="501"/>
      <c r="V103" s="464" t="str">
        <f>IF(COUNTIF(T103:T104,"N/A")=2,"N/A",IF(COUNT(T103:T104)=0,"",IF(SUM(T103:T104)=0,0,IF(AVERAGE(T103:T104)&lt;1,1,IF(AVERAGE(T103:T104)=1,2)))))</f>
        <v/>
      </c>
      <c r="W103" s="464"/>
      <c r="X103" s="482"/>
      <c r="Y103" s="484"/>
      <c r="Z103" s="484"/>
      <c r="AA103" s="484"/>
      <c r="AB103" s="486"/>
      <c r="AC103" s="115"/>
      <c r="AD103" s="36"/>
    </row>
    <row r="104" spans="1:32" ht="15" customHeight="1" outlineLevel="1" thickBot="1">
      <c r="A104" s="104"/>
      <c r="B104" s="111"/>
      <c r="C104" s="508"/>
      <c r="D104" s="476"/>
      <c r="E104" s="479"/>
      <c r="F104" s="190" t="s">
        <v>489</v>
      </c>
      <c r="G104" s="117"/>
      <c r="H104" s="15"/>
      <c r="I104" s="503"/>
      <c r="J104" s="464"/>
      <c r="K104" s="464"/>
      <c r="L104" s="504"/>
      <c r="M104" s="505"/>
      <c r="N104" s="505"/>
      <c r="O104" s="505"/>
      <c r="P104" s="500"/>
      <c r="Q104" s="115"/>
      <c r="R104" s="37"/>
      <c r="S104" s="105"/>
      <c r="T104" s="15"/>
      <c r="U104" s="503"/>
      <c r="V104" s="464"/>
      <c r="W104" s="464"/>
      <c r="X104" s="504"/>
      <c r="Y104" s="505"/>
      <c r="Z104" s="505"/>
      <c r="AA104" s="505"/>
      <c r="AB104" s="500"/>
      <c r="AC104" s="115"/>
      <c r="AD104" s="37"/>
    </row>
    <row r="105" spans="1:32" ht="21.75" thickTop="1" thickBot="1">
      <c r="A105" s="125"/>
      <c r="B105" s="184">
        <v>2</v>
      </c>
      <c r="C105" s="499" t="s">
        <v>492</v>
      </c>
      <c r="D105" s="499"/>
      <c r="E105" s="499"/>
      <c r="F105" s="499"/>
      <c r="G105" s="185"/>
      <c r="H105" s="185"/>
      <c r="I105" s="185"/>
      <c r="J105" s="194" t="s">
        <v>1</v>
      </c>
      <c r="K105" s="28" t="str">
        <f>IF(COUNTIF(K106:K122,"N/A")=3,"N/A",IF(COUNT(K106:K122)=0,"",SUM(K106:K122)/(COUNTIF(K106:K122,"&gt;=0")*5)))</f>
        <v/>
      </c>
      <c r="L105" s="150" t="str">
        <f>IF($K105="N/A","",IF($K105="","",IF($K105&gt;=0.2,1,"")))</f>
        <v/>
      </c>
      <c r="M105" s="151" t="str">
        <f>IF($K105="N/A","",IF($K105="","",IF($K105&gt;=0.4,1,"")))</f>
        <v/>
      </c>
      <c r="N105" s="151" t="str">
        <f>IF($K105="N/A","",IF($K105="","",IF($K105&gt;=0.6,1,"")))</f>
        <v/>
      </c>
      <c r="O105" s="151" t="str">
        <f>IF($K105="N/A","",IF($K105="","",IF($K105&gt;=0.8,1,"")))</f>
        <v/>
      </c>
      <c r="P105" s="152" t="str">
        <f>IF($K105="N/A","",IF($K105="","",IF($K105=1,1,"")))</f>
        <v/>
      </c>
      <c r="Q105" s="149" t="str">
        <f>IF(AND(K105&gt;=99.8%,K105&lt;=100%),"A",IF(AND(K105&gt;=96%,K105&lt;=99.79%),"B",IF(AND(K105&gt;=87%,K105&lt;=95.99%),"C",IF(K105&lt;=86.99%,"D"," "))))</f>
        <v xml:space="preserve"> </v>
      </c>
      <c r="R105" s="261" t="str">
        <f>IF(K105="","",IF(K105="N/A",R16*0.5,(R16*0.5*K105)))</f>
        <v/>
      </c>
      <c r="S105" s="105"/>
      <c r="T105" s="185"/>
      <c r="U105" s="185"/>
      <c r="V105" s="194" t="s">
        <v>1</v>
      </c>
      <c r="W105" s="28" t="str">
        <f>IF(COUNTIF(W106:W122,"N/A")=5,"N/A",IF(COUNT(W106:W122)=0,"",SUM(W106:W122)/(COUNTIF(W106:W122,"&gt;=0")*5)))</f>
        <v/>
      </c>
      <c r="X105" s="150" t="str">
        <f>IF($W105="N/A","",IF($W105="","",IF($W105&gt;=0.2,1,"")))</f>
        <v/>
      </c>
      <c r="Y105" s="151" t="str">
        <f>IF($W105="N/A","",IF($W105="","",IF($W105&gt;=0.4,1,"")))</f>
        <v/>
      </c>
      <c r="Z105" s="151" t="str">
        <f>IF($W105="N/A","",IF($W105="","",IF($W105&gt;=0.6,1,"")))</f>
        <v/>
      </c>
      <c r="AA105" s="151" t="str">
        <f>IF($W105="N/A","",IF($W105="","",IF($W105&gt;=0.8,1,"")))</f>
        <v/>
      </c>
      <c r="AB105" s="152" t="str">
        <f>IF($W105="N/A","",IF($W105="","",IF($W105=1,1,"")))</f>
        <v/>
      </c>
      <c r="AC105" s="149" t="str">
        <f>IF(W105="","",IF(W105="N/A","N/A",IF(W105&gt;=0.6,"G",IF(W105&gt;=0.4,"Y","R"))))</f>
        <v/>
      </c>
      <c r="AD105" s="261"/>
    </row>
    <row r="106" spans="1:32" ht="61.5" customHeight="1" outlineLevel="1" thickTop="1">
      <c r="A106" s="104"/>
      <c r="B106" s="111"/>
      <c r="C106" s="506" t="s">
        <v>386</v>
      </c>
      <c r="D106" s="474" t="s">
        <v>494</v>
      </c>
      <c r="E106" s="477">
        <v>3</v>
      </c>
      <c r="F106" s="188" t="s">
        <v>493</v>
      </c>
      <c r="G106" s="112"/>
      <c r="H106" s="17"/>
      <c r="I106" s="468"/>
      <c r="J106" s="464" t="str">
        <f>IF(COUNTIF(H106:H107,"N/A")=2,"N/A",IF(COUNT(H106:H107)=0,"",IF(SUM(H106:H107)=0,0,IF(AVERAGE(H106:H107)&lt;0.5,1,IF(AVERAGE(H106:H107)=1,3,2)))))</f>
        <v/>
      </c>
      <c r="K106" s="464" t="str">
        <f>IF(COUNTIF(J106:J109,"N/A")=2,"N/A",IF(COUNT(J106:J109)=0,"",IF(COUNTIF(J106,"N/A")=1,SUM(J106:J109,3),IF(COUNTIF(J108,"N/A")=1,SUM(J106:J109,2),SUM(J106:J109)))))</f>
        <v/>
      </c>
      <c r="L106" s="491" t="str">
        <f>IF($K106="N/A","na",IF($K106="","",IF($K106&gt;0,1,"")))</f>
        <v/>
      </c>
      <c r="M106" s="493" t="str">
        <f>IF($K106="N/A","na",IF($K106="","",IF($K106&gt;1,1,"")))</f>
        <v/>
      </c>
      <c r="N106" s="493" t="str">
        <f>IF($K106="N/A","na",IF($K106="","",IF($K106&gt;2,1,"")))</f>
        <v/>
      </c>
      <c r="O106" s="493" t="str">
        <f>IF($K106="N/A","na",IF($K106="","",IF($K106&gt;3,1,"")))</f>
        <v/>
      </c>
      <c r="P106" s="495" t="str">
        <f>IF($K106="N/A","na",IF($K106="","",IF($K106&gt;4,1,"")))</f>
        <v/>
      </c>
      <c r="Q106" s="113"/>
      <c r="R106" s="35"/>
      <c r="S106" s="105"/>
      <c r="T106" s="17"/>
      <c r="U106" s="468"/>
      <c r="V106" s="464" t="str">
        <f>IF(COUNTIF(T106:T107,"N/A")=2,"N/A",IF(COUNT(T106:T107)=0,"",IF(SUM(T106:T107)=0,0,IF(AVERAGE(T106:T107)&lt;0.5,1,IF(AVERAGE(T106:T107)=1,3,2)))))</f>
        <v/>
      </c>
      <c r="W106" s="464" t="str">
        <f>IF(COUNTIF(V106:V109,"N/A")=2,"N/A",IF(V106&lt;3,V106,IF(COUNT(V106:V109)=0,"",SUMIF(V106:V109,"&lt;&gt;N/A"))))</f>
        <v/>
      </c>
      <c r="X106" s="491" t="str">
        <f>IF($W106="N/A","na",IF($W106="","",IF($W106&gt;0,1,"")))</f>
        <v/>
      </c>
      <c r="Y106" s="493" t="str">
        <f>IF($W106="N/A","na",IF($W106="","",IF($W106&gt;1,1,"")))</f>
        <v/>
      </c>
      <c r="Z106" s="493" t="str">
        <f>IF($W106="N/A","na",IF($W106="","",IF($W106&gt;2,1,"")))</f>
        <v/>
      </c>
      <c r="AA106" s="493" t="str">
        <f>IF($W106="N/A","na",IF($W106="","",IF($W106&gt;3,1,"")))</f>
        <v/>
      </c>
      <c r="AB106" s="495" t="str">
        <f>IF($W106="N/A","na",IF($W106="","",IF($W106&gt;4,1,"")))</f>
        <v/>
      </c>
      <c r="AC106" s="113"/>
      <c r="AD106" s="35"/>
      <c r="AF106" s="1" t="s">
        <v>29</v>
      </c>
    </row>
    <row r="107" spans="1:32" ht="57" outlineLevel="1">
      <c r="A107" s="104"/>
      <c r="B107" s="111"/>
      <c r="C107" s="507"/>
      <c r="D107" s="475"/>
      <c r="E107" s="479"/>
      <c r="F107" s="190" t="s">
        <v>961</v>
      </c>
      <c r="G107" s="117"/>
      <c r="H107" s="19"/>
      <c r="I107" s="469"/>
      <c r="J107" s="464"/>
      <c r="K107" s="464"/>
      <c r="L107" s="482"/>
      <c r="M107" s="484"/>
      <c r="N107" s="484"/>
      <c r="O107" s="484"/>
      <c r="P107" s="486"/>
      <c r="Q107" s="115"/>
      <c r="R107" s="36"/>
      <c r="S107" s="105"/>
      <c r="T107" s="19"/>
      <c r="U107" s="469"/>
      <c r="V107" s="464"/>
      <c r="W107" s="464"/>
      <c r="X107" s="482"/>
      <c r="Y107" s="484"/>
      <c r="Z107" s="484"/>
      <c r="AA107" s="484"/>
      <c r="AB107" s="486"/>
      <c r="AC107" s="115"/>
      <c r="AD107" s="36"/>
    </row>
    <row r="108" spans="1:32" ht="28.5" outlineLevel="1">
      <c r="A108" s="104"/>
      <c r="B108" s="111"/>
      <c r="C108" s="507"/>
      <c r="D108" s="475"/>
      <c r="E108" s="477">
        <v>5</v>
      </c>
      <c r="F108" s="188" t="s">
        <v>146</v>
      </c>
      <c r="G108" s="112"/>
      <c r="H108" s="218"/>
      <c r="I108" s="468"/>
      <c r="J108" s="464" t="str">
        <f>IF(COUNTIF(H108:H109,"N/A")=2,"N/A",IF(COUNT(H108:H109)=0,"",IF(SUM(H108:H109)=0,0,IF(AVERAGE(H108:H109)&lt;1,1,IF(AVERAGE(H108:H109)=1,2)))))</f>
        <v/>
      </c>
      <c r="K108" s="464"/>
      <c r="L108" s="482"/>
      <c r="M108" s="484"/>
      <c r="N108" s="484"/>
      <c r="O108" s="484"/>
      <c r="P108" s="486"/>
      <c r="Q108" s="115"/>
      <c r="R108" s="36"/>
      <c r="S108" s="105"/>
      <c r="T108" s="17"/>
      <c r="U108" s="468"/>
      <c r="V108" s="464" t="str">
        <f>IF(COUNTIF(T108:T109,"N/A")=2,"N/A",IF(COUNT(T108:T109)=0,"",IF(SUM(T108:T109)=0,0,IF(AVERAGE(T108:T109)&lt;1,1,IF(AVERAGE(T108:T109)=1,2)))))</f>
        <v/>
      </c>
      <c r="W108" s="464"/>
      <c r="X108" s="482"/>
      <c r="Y108" s="484"/>
      <c r="Z108" s="484"/>
      <c r="AA108" s="484"/>
      <c r="AB108" s="486"/>
      <c r="AC108" s="115"/>
      <c r="AD108" s="36"/>
    </row>
    <row r="109" spans="1:32" ht="57" outlineLevel="1">
      <c r="A109" s="104"/>
      <c r="B109" s="111"/>
      <c r="C109" s="508"/>
      <c r="D109" s="476"/>
      <c r="E109" s="479"/>
      <c r="F109" s="190" t="s">
        <v>962</v>
      </c>
      <c r="G109" s="117"/>
      <c r="H109" s="19"/>
      <c r="I109" s="469"/>
      <c r="J109" s="464"/>
      <c r="K109" s="464"/>
      <c r="L109" s="492"/>
      <c r="M109" s="494"/>
      <c r="N109" s="494"/>
      <c r="O109" s="494"/>
      <c r="P109" s="496"/>
      <c r="Q109" s="115"/>
      <c r="R109" s="36"/>
      <c r="S109" s="105"/>
      <c r="T109" s="17"/>
      <c r="U109" s="469"/>
      <c r="V109" s="464"/>
      <c r="W109" s="464"/>
      <c r="X109" s="492"/>
      <c r="Y109" s="494"/>
      <c r="Z109" s="494"/>
      <c r="AA109" s="494"/>
      <c r="AB109" s="496"/>
      <c r="AC109" s="115"/>
      <c r="AD109" s="36"/>
    </row>
    <row r="110" spans="1:32" ht="28.5" outlineLevel="1">
      <c r="A110" s="104"/>
      <c r="B110" s="111"/>
      <c r="C110" s="471" t="s">
        <v>387</v>
      </c>
      <c r="D110" s="474" t="s">
        <v>495</v>
      </c>
      <c r="E110" s="477">
        <v>3</v>
      </c>
      <c r="F110" s="188" t="s">
        <v>147</v>
      </c>
      <c r="G110" s="112"/>
      <c r="H110" s="17"/>
      <c r="I110" s="468"/>
      <c r="J110" s="464" t="str">
        <f>IF(COUNTIF(H110:H112,"N/A")=3,"N/A",IF(COUNT(H110:H112)=0,"",IF(SUM(H110:H112)=0,0,IF(AVERAGE(H110:H112)&lt;0.5,1,IF(AVERAGE(H110:H112)=1,3,2)))))</f>
        <v/>
      </c>
      <c r="K110" s="464" t="str">
        <f>IF(COUNTIF(J110:J115,"N/A")=2,"N/A",IF(COUNT(J110:J115)=0,"",IF(COUNTIF(J110,"N/A")=1,SUM(J110:J115,3),IF(COUNTIF(J113,"N/A")=1,SUM(J110:J115,2),SUM(J110:J115)))))</f>
        <v/>
      </c>
      <c r="L110" s="481" t="str">
        <f>IF($K110="N/A","na",IF($K110="","",IF($K110&gt;0,1,"")))</f>
        <v/>
      </c>
      <c r="M110" s="483" t="str">
        <f>IF($K110="N/A","na",IF($K110="","",IF($K110&gt;1,1,"")))</f>
        <v/>
      </c>
      <c r="N110" s="483" t="str">
        <f>IF($K110="N/A","na",IF($K110="","",IF($K110&gt;2,1,"")))</f>
        <v/>
      </c>
      <c r="O110" s="483" t="str">
        <f>IF($K110="N/A","na",IF($K110="","",IF($K110&gt;3,1,"")))</f>
        <v/>
      </c>
      <c r="P110" s="485" t="str">
        <f>IF($K110="N/A","na",IF($K110="","",IF($K110&gt;4,1,"")))</f>
        <v/>
      </c>
      <c r="Q110" s="115"/>
      <c r="R110" s="38"/>
      <c r="S110" s="105"/>
      <c r="T110" s="17"/>
      <c r="U110" s="468"/>
      <c r="V110" s="464" t="str">
        <f>IF(COUNTIF(T110:T112,"N/A")=3,"N/A",IF(COUNT(T110:T112)=0,"",IF(SUM(T110:T112)=0,0,IF(AVERAGE(T110:T112)&lt;0.5,1,IF(AVERAGE(T110:T112)=1,3,2)))))</f>
        <v/>
      </c>
      <c r="W110" s="464" t="str">
        <f>IF(COUNTIF(V110:V115,"N/A")=2,"N/A",IF(V110&lt;3,V110,IF(COUNT(V110:V115)=0,"",SUMIF(V110:V115,"&lt;&gt;N/A"))))</f>
        <v/>
      </c>
      <c r="X110" s="481" t="str">
        <f>IF($W110="N/A","na",IF($W110="","",IF($W110&gt;0,1,"")))</f>
        <v/>
      </c>
      <c r="Y110" s="483" t="str">
        <f>IF($W110="N/A","na",IF($W110="","",IF($W110&gt;1,1,"")))</f>
        <v/>
      </c>
      <c r="Z110" s="483" t="str">
        <f>IF($W110="N/A","na",IF($W110="","",IF($W110&gt;2,1,"")))</f>
        <v/>
      </c>
      <c r="AA110" s="483" t="str">
        <f>IF($W110="N/A","na",IF($W110="","",IF($W110&gt;3,1,"")))</f>
        <v/>
      </c>
      <c r="AB110" s="485" t="str">
        <f>IF($W110="N/A","na",IF($W110="","",IF($W110&gt;4,1,"")))</f>
        <v/>
      </c>
      <c r="AC110" s="115"/>
      <c r="AD110" s="38"/>
    </row>
    <row r="111" spans="1:32" ht="42.75" outlineLevel="1">
      <c r="A111" s="104"/>
      <c r="B111" s="111"/>
      <c r="C111" s="472"/>
      <c r="D111" s="475"/>
      <c r="E111" s="478"/>
      <c r="F111" s="189" t="s">
        <v>496</v>
      </c>
      <c r="G111" s="114"/>
      <c r="H111" s="18"/>
      <c r="I111" s="480"/>
      <c r="J111" s="464"/>
      <c r="K111" s="464"/>
      <c r="L111" s="482"/>
      <c r="M111" s="484"/>
      <c r="N111" s="484"/>
      <c r="O111" s="484"/>
      <c r="P111" s="486"/>
      <c r="Q111" s="115"/>
      <c r="R111" s="38"/>
      <c r="S111" s="105"/>
      <c r="T111" s="17"/>
      <c r="U111" s="480"/>
      <c r="V111" s="464"/>
      <c r="W111" s="464"/>
      <c r="X111" s="482"/>
      <c r="Y111" s="484"/>
      <c r="Z111" s="484"/>
      <c r="AA111" s="484"/>
      <c r="AB111" s="486"/>
      <c r="AC111" s="115"/>
      <c r="AD111" s="38"/>
    </row>
    <row r="112" spans="1:32" ht="14.25" customHeight="1" outlineLevel="1">
      <c r="A112" s="104"/>
      <c r="B112" s="111"/>
      <c r="C112" s="472"/>
      <c r="D112" s="475"/>
      <c r="E112" s="479"/>
      <c r="F112" s="190" t="s">
        <v>148</v>
      </c>
      <c r="G112" s="117"/>
      <c r="H112" s="20"/>
      <c r="I112" s="469"/>
      <c r="J112" s="464"/>
      <c r="K112" s="464"/>
      <c r="L112" s="482"/>
      <c r="M112" s="484"/>
      <c r="N112" s="484"/>
      <c r="O112" s="484"/>
      <c r="P112" s="486"/>
      <c r="Q112" s="115"/>
      <c r="R112" s="38"/>
      <c r="S112" s="105"/>
      <c r="T112" s="17"/>
      <c r="U112" s="469"/>
      <c r="V112" s="464"/>
      <c r="W112" s="464"/>
      <c r="X112" s="482"/>
      <c r="Y112" s="484"/>
      <c r="Z112" s="484"/>
      <c r="AA112" s="484"/>
      <c r="AB112" s="486"/>
      <c r="AC112" s="115"/>
      <c r="AD112" s="38"/>
    </row>
    <row r="113" spans="1:30" ht="57" outlineLevel="1">
      <c r="A113" s="104"/>
      <c r="B113" s="111"/>
      <c r="C113" s="472"/>
      <c r="D113" s="475"/>
      <c r="E113" s="477">
        <v>5</v>
      </c>
      <c r="F113" s="188" t="s">
        <v>497</v>
      </c>
      <c r="G113" s="112"/>
      <c r="H113" s="218"/>
      <c r="I113" s="468"/>
      <c r="J113" s="464" t="str">
        <f>IF(COUNTIF(H113:H115,"N/A")=3,"N/A",IF(COUNT(H113:H115)=0,"",IF(SUM(H113:H115)=0,0,IF(AVERAGE(H113:H115)&lt;1,1,IF(AVERAGE(H113:H115)=1,2)))))</f>
        <v/>
      </c>
      <c r="K113" s="464"/>
      <c r="L113" s="482"/>
      <c r="M113" s="484"/>
      <c r="N113" s="484"/>
      <c r="O113" s="484"/>
      <c r="P113" s="486"/>
      <c r="Q113" s="115"/>
      <c r="R113" s="38"/>
      <c r="S113" s="105"/>
      <c r="T113" s="17"/>
      <c r="U113" s="468"/>
      <c r="V113" s="464" t="str">
        <f>IF(COUNTIF(T113:T115,"N/A")=3,"N/A",IF(COUNT(T113:T115)=0,"",IF(SUM(T113:T115)=0,0,IF(AVERAGE(T113:T115)&lt;1,1,IF(AVERAGE(T113:T115)=1,2)))))</f>
        <v/>
      </c>
      <c r="W113" s="464"/>
      <c r="X113" s="482"/>
      <c r="Y113" s="484"/>
      <c r="Z113" s="484"/>
      <c r="AA113" s="484"/>
      <c r="AB113" s="486"/>
      <c r="AC113" s="115"/>
      <c r="AD113" s="38"/>
    </row>
    <row r="114" spans="1:30" ht="28.5" outlineLevel="1">
      <c r="A114" s="104"/>
      <c r="B114" s="111"/>
      <c r="C114" s="472"/>
      <c r="D114" s="475"/>
      <c r="E114" s="478"/>
      <c r="F114" s="189" t="s">
        <v>498</v>
      </c>
      <c r="G114" s="114"/>
      <c r="H114" s="23"/>
      <c r="I114" s="480"/>
      <c r="J114" s="464"/>
      <c r="K114" s="464"/>
      <c r="L114" s="482"/>
      <c r="M114" s="484"/>
      <c r="N114" s="484"/>
      <c r="O114" s="484"/>
      <c r="P114" s="486"/>
      <c r="Q114" s="115"/>
      <c r="R114" s="38"/>
      <c r="S114" s="105"/>
      <c r="T114" s="17"/>
      <c r="U114" s="480"/>
      <c r="V114" s="464"/>
      <c r="W114" s="464"/>
      <c r="X114" s="482"/>
      <c r="Y114" s="484"/>
      <c r="Z114" s="484"/>
      <c r="AA114" s="484"/>
      <c r="AB114" s="486"/>
      <c r="AC114" s="115"/>
      <c r="AD114" s="38"/>
    </row>
    <row r="115" spans="1:30" ht="14.25" customHeight="1" outlineLevel="1">
      <c r="A115" s="104"/>
      <c r="B115" s="111"/>
      <c r="C115" s="473"/>
      <c r="D115" s="476"/>
      <c r="E115" s="479"/>
      <c r="F115" s="190" t="s">
        <v>499</v>
      </c>
      <c r="G115" s="117"/>
      <c r="H115" s="19"/>
      <c r="I115" s="469"/>
      <c r="J115" s="464"/>
      <c r="K115" s="464"/>
      <c r="L115" s="492"/>
      <c r="M115" s="494"/>
      <c r="N115" s="494"/>
      <c r="O115" s="494"/>
      <c r="P115" s="496"/>
      <c r="Q115" s="115"/>
      <c r="R115" s="38"/>
      <c r="S115" s="105"/>
      <c r="T115" s="17"/>
      <c r="U115" s="469"/>
      <c r="V115" s="464"/>
      <c r="W115" s="464"/>
      <c r="X115" s="492"/>
      <c r="Y115" s="494"/>
      <c r="Z115" s="494"/>
      <c r="AA115" s="494"/>
      <c r="AB115" s="496"/>
      <c r="AC115" s="115"/>
      <c r="AD115" s="38"/>
    </row>
    <row r="116" spans="1:30" ht="28.5" outlineLevel="1">
      <c r="A116" s="104"/>
      <c r="B116" s="111"/>
      <c r="C116" s="471" t="s">
        <v>388</v>
      </c>
      <c r="D116" s="474" t="s">
        <v>500</v>
      </c>
      <c r="E116" s="477">
        <v>3</v>
      </c>
      <c r="F116" s="188" t="s">
        <v>149</v>
      </c>
      <c r="G116" s="112"/>
      <c r="H116" s="218"/>
      <c r="I116" s="468"/>
      <c r="J116" s="464" t="str">
        <f>IF(COUNTIF(H116:H118,"N/A")=3,"N/A",IF(COUNT(H116:H118)=0,"",IF(SUM(H116:H118)=0,0,IF(AVERAGE(H116:H118)&lt;0.5,1,IF(AVERAGE(H116:H118)=1,3,2)))))</f>
        <v/>
      </c>
      <c r="K116" s="464" t="str">
        <f>IF(COUNTIF(J116:J122,"N/A")=2,"N/A",IF(COUNT(J116:J122)=0,"",IF(COUNTIF(J116,"N/A")=1,SUM(J116:J122,3),IF(COUNTIF(J119,"N/A")=1,SUM(J116:J122,2),SUM(J116:J122)))))</f>
        <v/>
      </c>
      <c r="L116" s="481" t="str">
        <f>IF($K116="N/A","na",IF($K116="","",IF($K116&gt;0,1,"")))</f>
        <v/>
      </c>
      <c r="M116" s="483" t="str">
        <f>IF($K116="N/A","na",IF($K116="","",IF($K116&gt;1,1,"")))</f>
        <v/>
      </c>
      <c r="N116" s="483" t="str">
        <f>IF($K116="N/A","na",IF($K116="","",IF($K116&gt;2,1,"")))</f>
        <v/>
      </c>
      <c r="O116" s="483" t="str">
        <f>IF($K116="N/A","na",IF($K116="","",IF($K116&gt;3,1,"")))</f>
        <v/>
      </c>
      <c r="P116" s="485" t="str">
        <f>IF($K116="N/A","na",IF($K116="","",IF($K116&gt;4,1,"")))</f>
        <v/>
      </c>
      <c r="Q116" s="115"/>
      <c r="R116" s="36"/>
      <c r="S116" s="105"/>
      <c r="T116" s="17"/>
      <c r="U116" s="468"/>
      <c r="V116" s="464" t="str">
        <f>IF(COUNTIF(T116:T118,"N/A")=3,"N/A",IF(COUNT(T116:T118)=0,"",IF(SUM(T116:T118)=0,0,IF(AVERAGE(T116:T118)&lt;0.5,1,IF(AVERAGE(T116:T118)=1,3,2)))))</f>
        <v/>
      </c>
      <c r="W116" s="464" t="str">
        <f>IF(COUNTIF(V116:V122,"N/A")=2,"N/A",IF(V116&lt;3,V116,IF(COUNT(V116:V122)=0,"",SUMIF(V116:V122,"&lt;&gt;N/A"))))</f>
        <v/>
      </c>
      <c r="X116" s="481" t="str">
        <f>IF($W116="N/A","na",IF($W116="","",IF($W116&gt;0,1,"")))</f>
        <v/>
      </c>
      <c r="Y116" s="483" t="str">
        <f>IF($W116="N/A","na",IF($W116="","",IF($W116&gt;1,1,"")))</f>
        <v/>
      </c>
      <c r="Z116" s="483" t="str">
        <f>IF($W116="N/A","na",IF($W116="","",IF($W116&gt;2,1,"")))</f>
        <v/>
      </c>
      <c r="AA116" s="483" t="str">
        <f>IF($W116="N/A","na",IF($W116="","",IF($W116&gt;3,1,"")))</f>
        <v/>
      </c>
      <c r="AB116" s="485" t="str">
        <f>IF($W116="N/A","na",IF($W116="","",IF($W116&gt;4,1,"")))</f>
        <v/>
      </c>
      <c r="AC116" s="115"/>
      <c r="AD116" s="36"/>
    </row>
    <row r="117" spans="1:30" ht="42.75" outlineLevel="1">
      <c r="A117" s="104"/>
      <c r="B117" s="111"/>
      <c r="C117" s="472"/>
      <c r="D117" s="475"/>
      <c r="E117" s="478"/>
      <c r="F117" s="189" t="s">
        <v>501</v>
      </c>
      <c r="G117" s="114"/>
      <c r="H117" s="18"/>
      <c r="I117" s="480"/>
      <c r="J117" s="464"/>
      <c r="K117" s="464"/>
      <c r="L117" s="482"/>
      <c r="M117" s="484"/>
      <c r="N117" s="484"/>
      <c r="O117" s="484"/>
      <c r="P117" s="486"/>
      <c r="Q117" s="115"/>
      <c r="R117" s="36"/>
      <c r="S117" s="105"/>
      <c r="T117" s="17"/>
      <c r="U117" s="480"/>
      <c r="V117" s="464"/>
      <c r="W117" s="464"/>
      <c r="X117" s="482"/>
      <c r="Y117" s="484"/>
      <c r="Z117" s="484"/>
      <c r="AA117" s="484"/>
      <c r="AB117" s="486"/>
      <c r="AC117" s="115"/>
      <c r="AD117" s="36"/>
    </row>
    <row r="118" spans="1:30" ht="14.25" customHeight="1" outlineLevel="1">
      <c r="A118" s="104"/>
      <c r="B118" s="111"/>
      <c r="C118" s="472"/>
      <c r="D118" s="475"/>
      <c r="E118" s="479"/>
      <c r="F118" s="190" t="s">
        <v>150</v>
      </c>
      <c r="G118" s="117"/>
      <c r="H118" s="20"/>
      <c r="I118" s="469"/>
      <c r="J118" s="464"/>
      <c r="K118" s="464"/>
      <c r="L118" s="482"/>
      <c r="M118" s="484"/>
      <c r="N118" s="484"/>
      <c r="O118" s="484"/>
      <c r="P118" s="486"/>
      <c r="Q118" s="115"/>
      <c r="R118" s="36"/>
      <c r="S118" s="105"/>
      <c r="T118" s="17"/>
      <c r="U118" s="469"/>
      <c r="V118" s="464"/>
      <c r="W118" s="464"/>
      <c r="X118" s="482"/>
      <c r="Y118" s="484"/>
      <c r="Z118" s="484"/>
      <c r="AA118" s="484"/>
      <c r="AB118" s="486"/>
      <c r="AC118" s="115"/>
      <c r="AD118" s="36"/>
    </row>
    <row r="119" spans="1:30" ht="14.25" customHeight="1" outlineLevel="1">
      <c r="A119" s="104"/>
      <c r="B119" s="111"/>
      <c r="C119" s="472"/>
      <c r="D119" s="475"/>
      <c r="E119" s="477">
        <v>5</v>
      </c>
      <c r="F119" s="197" t="s">
        <v>510</v>
      </c>
      <c r="G119" s="112"/>
      <c r="H119" s="218"/>
      <c r="I119" s="468"/>
      <c r="J119" s="464" t="str">
        <f>IF(COUNTIF(H119:H122,"N/A")=4,"N/A",IF(COUNT(H119:H122)=0,"",IF(SUM(H119:H122)=0,0,IF(AVERAGE(H119:H122)&lt;1,1,IF(AVERAGE(H119:H122)=1,2)))))</f>
        <v/>
      </c>
      <c r="K119" s="464"/>
      <c r="L119" s="482"/>
      <c r="M119" s="484"/>
      <c r="N119" s="484"/>
      <c r="O119" s="484"/>
      <c r="P119" s="486"/>
      <c r="Q119" s="115"/>
      <c r="R119" s="36"/>
      <c r="S119" s="105"/>
      <c r="T119" s="17"/>
      <c r="U119" s="468"/>
      <c r="V119" s="464" t="str">
        <f>IF(COUNTIF(T119:T122,"N/A")=4,"N/A",IF(COUNT(T119:T122)=0,"",IF(SUM(T119:T122)=0,0,IF(AVERAGE(T119:T122)&lt;1,1,IF(AVERAGE(T119:T122)=1,2)))))</f>
        <v/>
      </c>
      <c r="W119" s="464"/>
      <c r="X119" s="482"/>
      <c r="Y119" s="484"/>
      <c r="Z119" s="484"/>
      <c r="AA119" s="484"/>
      <c r="AB119" s="486"/>
      <c r="AC119" s="115"/>
      <c r="AD119" s="36"/>
    </row>
    <row r="120" spans="1:30" ht="14.25" customHeight="1" outlineLevel="1">
      <c r="A120" s="104"/>
      <c r="B120" s="111"/>
      <c r="C120" s="472"/>
      <c r="D120" s="475"/>
      <c r="E120" s="478"/>
      <c r="F120" s="189" t="s">
        <v>151</v>
      </c>
      <c r="G120" s="114"/>
      <c r="H120" s="23"/>
      <c r="I120" s="480"/>
      <c r="J120" s="464"/>
      <c r="K120" s="464"/>
      <c r="L120" s="482"/>
      <c r="M120" s="484"/>
      <c r="N120" s="484"/>
      <c r="O120" s="484"/>
      <c r="P120" s="486"/>
      <c r="Q120" s="115"/>
      <c r="R120" s="36"/>
      <c r="S120" s="105"/>
      <c r="T120" s="17"/>
      <c r="U120" s="480"/>
      <c r="V120" s="464"/>
      <c r="W120" s="464"/>
      <c r="X120" s="482"/>
      <c r="Y120" s="484"/>
      <c r="Z120" s="484"/>
      <c r="AA120" s="484"/>
      <c r="AB120" s="486"/>
      <c r="AC120" s="115"/>
      <c r="AD120" s="36"/>
    </row>
    <row r="121" spans="1:30" ht="28.5" outlineLevel="1">
      <c r="A121" s="104"/>
      <c r="B121" s="111"/>
      <c r="C121" s="472"/>
      <c r="D121" s="475"/>
      <c r="E121" s="478"/>
      <c r="F121" s="189" t="s">
        <v>152</v>
      </c>
      <c r="G121" s="114"/>
      <c r="H121" s="18"/>
      <c r="I121" s="480"/>
      <c r="J121" s="464"/>
      <c r="K121" s="464"/>
      <c r="L121" s="482"/>
      <c r="M121" s="484"/>
      <c r="N121" s="484"/>
      <c r="O121" s="484"/>
      <c r="P121" s="486"/>
      <c r="Q121" s="115"/>
      <c r="R121" s="36"/>
      <c r="S121" s="105"/>
      <c r="T121" s="17"/>
      <c r="U121" s="480"/>
      <c r="V121" s="464"/>
      <c r="W121" s="464"/>
      <c r="X121" s="482"/>
      <c r="Y121" s="484"/>
      <c r="Z121" s="484"/>
      <c r="AA121" s="484"/>
      <c r="AB121" s="486"/>
      <c r="AC121" s="115"/>
      <c r="AD121" s="36"/>
    </row>
    <row r="122" spans="1:30" ht="14.25" customHeight="1" outlineLevel="1" thickBot="1">
      <c r="A122" s="104"/>
      <c r="B122" s="111"/>
      <c r="C122" s="473"/>
      <c r="D122" s="476"/>
      <c r="E122" s="479"/>
      <c r="F122" s="190" t="s">
        <v>153</v>
      </c>
      <c r="G122" s="117"/>
      <c r="H122" s="20"/>
      <c r="I122" s="469"/>
      <c r="J122" s="464"/>
      <c r="K122" s="464"/>
      <c r="L122" s="492"/>
      <c r="M122" s="494"/>
      <c r="N122" s="494"/>
      <c r="O122" s="494"/>
      <c r="P122" s="496"/>
      <c r="Q122" s="115"/>
      <c r="R122" s="36"/>
      <c r="S122" s="105"/>
      <c r="T122" s="17"/>
      <c r="U122" s="469"/>
      <c r="V122" s="464"/>
      <c r="W122" s="464"/>
      <c r="X122" s="492"/>
      <c r="Y122" s="494"/>
      <c r="Z122" s="494"/>
      <c r="AA122" s="494"/>
      <c r="AB122" s="496"/>
      <c r="AC122" s="115"/>
      <c r="AD122" s="36"/>
    </row>
    <row r="123" spans="1:30" ht="30.75" customHeight="1" thickTop="1" thickBot="1">
      <c r="A123" s="176">
        <v>2</v>
      </c>
      <c r="B123" s="518" t="s">
        <v>502</v>
      </c>
      <c r="C123" s="518"/>
      <c r="D123" s="518"/>
      <c r="E123" s="518"/>
      <c r="F123" s="518"/>
      <c r="G123" s="198"/>
      <c r="H123" s="198"/>
      <c r="I123" s="198"/>
      <c r="J123" s="195" t="s">
        <v>11</v>
      </c>
      <c r="K123" s="46" t="str">
        <f>IF(SUMIF(J124:J259,"Sub Rate",K124:K259)=0,"",AVERAGEIF(J124:J259,"Sub Rate",K124:K259))</f>
        <v/>
      </c>
      <c r="L123" s="146" t="str">
        <f>IF($K123="N/A","",IF($K123="","",IF($K123&gt;=0.2,1,"")))</f>
        <v/>
      </c>
      <c r="M123" s="147" t="str">
        <f>IF($K123="N/A","",IF($K123="","",IF($K123&gt;=0.4,1,"")))</f>
        <v/>
      </c>
      <c r="N123" s="147" t="str">
        <f>IF($K123="N/A","",IF($K123="","",IF($K123&gt;=0.6,1,"")))</f>
        <v/>
      </c>
      <c r="O123" s="147" t="str">
        <f>IF($K123="N/A","",IF($K123="","",IF($K123&gt;=0.8,1,"")))</f>
        <v/>
      </c>
      <c r="P123" s="148" t="str">
        <f>IF($K123="N/A","",IF($K123="","",IF($K123=1,1,"")))</f>
        <v/>
      </c>
      <c r="Q123" s="149" t="str">
        <f>IF(AND(K123&gt;=99.8%,K123&lt;=100%),"A",IF(AND(K123&gt;=96%,K123&lt;=99.79%),"B",IF(AND(K123&gt;=87%,K123&lt;=95.99%),"C",IF(K123&lt;=86.99%,"D",""))))</f>
        <v/>
      </c>
      <c r="R123" s="199">
        <v>0.25</v>
      </c>
      <c r="S123" s="105"/>
      <c r="T123" s="198"/>
      <c r="U123" s="198"/>
      <c r="V123" s="195" t="s">
        <v>11</v>
      </c>
      <c r="W123" s="46" t="str">
        <f>IF(SUMIF(V124:V259,"Sub Rate",W124:W259)=0,"",AVERAGEIF(V124:V259,"Sub Rate",W124:W259))</f>
        <v/>
      </c>
      <c r="X123" s="146" t="str">
        <f>IF($W123="N/A","",IF($W123="","",IF($W123&gt;=0.2,1,"")))</f>
        <v/>
      </c>
      <c r="Y123" s="147" t="str">
        <f>IF($W123="N/A","",IF($W123="","",IF($W123&gt;=0.4,1,"")))</f>
        <v/>
      </c>
      <c r="Z123" s="147" t="str">
        <f>IF($W123="N/A","",IF($W123="","",IF($W123&gt;=0.6,1,"")))</f>
        <v/>
      </c>
      <c r="AA123" s="147" t="str">
        <f>IF($W123="N/A","",IF($W123="","",IF($W123&gt;=0.8,1,"")))</f>
        <v/>
      </c>
      <c r="AB123" s="148" t="str">
        <f>IF($W123="N/A","",IF($W123="","",IF($W123=1,1,"")))</f>
        <v/>
      </c>
      <c r="AC123" s="149" t="str">
        <f>IF(W123="","",IF(W123="N/A","N/A",IF(W123&gt;=0.6,"G",IF(W123&gt;=0.4,"Y","R"))))</f>
        <v/>
      </c>
      <c r="AD123" s="199">
        <v>0.25</v>
      </c>
    </row>
    <row r="124" spans="1:30" ht="21.75" thickTop="1" thickBot="1">
      <c r="A124" s="200"/>
      <c r="B124" s="184">
        <v>1</v>
      </c>
      <c r="C124" s="499" t="s">
        <v>503</v>
      </c>
      <c r="D124" s="499"/>
      <c r="E124" s="499"/>
      <c r="F124" s="499"/>
      <c r="G124" s="185"/>
      <c r="H124" s="185"/>
      <c r="I124" s="185"/>
      <c r="J124" s="187" t="s">
        <v>1</v>
      </c>
      <c r="K124" s="30" t="str">
        <f>IF(COUNTIF(K125:K155,"N/A")=5,"N/A",IF(COUNT(K125:K155)=0,"",SUM(K125:K155)/(COUNTIF(K125:K155,"&gt;=0")*5)))</f>
        <v/>
      </c>
      <c r="L124" s="150" t="str">
        <f>IF($K124="N/A","",IF($K124="","",IF($K124&gt;=0.2,1,"")))</f>
        <v/>
      </c>
      <c r="M124" s="151" t="str">
        <f>IF($K124="N/A","",IF($K124="","",IF($K124&gt;=0.4,1,"")))</f>
        <v/>
      </c>
      <c r="N124" s="151" t="str">
        <f>IF($K124="N/A","",IF($K124="","",IF($K124&gt;=0.6,1,"")))</f>
        <v/>
      </c>
      <c r="O124" s="151" t="str">
        <f>IF($K124="N/A","",IF($K124="","",IF($K124&gt;=0.8,1,"")))</f>
        <v/>
      </c>
      <c r="P124" s="152" t="str">
        <f>IF($K124="N/A","",IF($K124="","",IF($K124=1,1,"")))</f>
        <v/>
      </c>
      <c r="Q124" s="149" t="str">
        <f>IF(AND(K124&gt;=99.8%,K124&lt;=100%),"A",IF(AND(K124&gt;=96%,K124&lt;=99.79%),"B",IF(AND(K124&gt;=87%,K124&lt;=95.99%),"C",IF(K124&lt;=86.99%,"D",""))))</f>
        <v/>
      </c>
      <c r="R124" s="261" t="str">
        <f>IF(K124="","",IF(K124="N/A",R123/3,((K124*R123)/3)))</f>
        <v/>
      </c>
      <c r="S124" s="105"/>
      <c r="T124" s="185"/>
      <c r="U124" s="185"/>
      <c r="V124" s="187" t="s">
        <v>1</v>
      </c>
      <c r="W124" s="30" t="str">
        <f>IF(COUNTIF(W125:W149,"N/A")=5,"N/A",IF(COUNT(W125:W149)=0,"",SUM(W125:W149)/(COUNTIF(W125:W149,"&gt;=0")*5)))</f>
        <v/>
      </c>
      <c r="X124" s="150" t="str">
        <f>IF($W124="N/A","",IF($W124="","",IF($W124&gt;=0.2,1,"")))</f>
        <v/>
      </c>
      <c r="Y124" s="151" t="str">
        <f>IF($W124="N/A","",IF($W124="","",IF($W124&gt;=0.4,1,"")))</f>
        <v/>
      </c>
      <c r="Z124" s="151" t="str">
        <f>IF($W124="N/A","",IF($W124="","",IF($W124&gt;=0.6,1,"")))</f>
        <v/>
      </c>
      <c r="AA124" s="151" t="str">
        <f>IF($W124="N/A","",IF($W124="","",IF($W124&gt;=0.8,1,"")))</f>
        <v/>
      </c>
      <c r="AB124" s="152" t="str">
        <f>IF($W124="N/A","",IF($W124="","",IF($W124=1,1,"")))</f>
        <v/>
      </c>
      <c r="AC124" s="149" t="str">
        <f>IF(W124="","",IF(W124="N/A","N/A",IF(W124&gt;=0.6,"G",IF(W124&gt;=0.4,"Y","R"))))</f>
        <v/>
      </c>
      <c r="AD124" s="261"/>
    </row>
    <row r="125" spans="1:30" ht="15" customHeight="1" outlineLevel="1" thickTop="1">
      <c r="A125" s="104"/>
      <c r="B125" s="111"/>
      <c r="C125" s="506" t="s">
        <v>419</v>
      </c>
      <c r="D125" s="474" t="s">
        <v>504</v>
      </c>
      <c r="E125" s="477">
        <v>3</v>
      </c>
      <c r="F125" s="188" t="s">
        <v>154</v>
      </c>
      <c r="G125" s="112"/>
      <c r="H125" s="17"/>
      <c r="I125" s="468"/>
      <c r="J125" s="464" t="str">
        <f>IF(COUNTIF(H125:H130,"N/A")=6,"N/A",IF(COUNT(H125:H130)=0,"",IF(SUM(H125:H130)=0,0,IF(AVERAGE(H125:H130)&lt;0.5,1,IF(AVERAGE(H125:H130)=1,3,2)))))</f>
        <v/>
      </c>
      <c r="K125" s="464" t="str">
        <f>IF(COUNTIF(J125:J133,"N/A")=2,"N/A",IF(COUNT(J125:J133)=0,"",IF(COUNTIF(J125,"N/A")=1,SUM(J125:J133,3),IF(COUNTIF(J131,"N/A")=1,SUM(J125:J133,2),SUM(J125:J133)))))</f>
        <v/>
      </c>
      <c r="L125" s="491" t="str">
        <f>IF($K125="N/A","na",IF($K125="","",IF($K125&gt;0,1,"")))</f>
        <v/>
      </c>
      <c r="M125" s="493" t="str">
        <f>IF($K125="N/A","na",IF($K125="","",IF($K125&gt;1,1,"")))</f>
        <v/>
      </c>
      <c r="N125" s="493" t="str">
        <f>IF($K125="N/A","na",IF($K125="","",IF($K125&gt;2,1,"")))</f>
        <v/>
      </c>
      <c r="O125" s="493" t="str">
        <f>IF($K125="N/A","na",IF($K125="","",IF($K125&gt;3,1,"")))</f>
        <v/>
      </c>
      <c r="P125" s="495" t="str">
        <f>IF($K125="N/A","na",IF($K125="","",IF($K125&gt;4,1,"")))</f>
        <v/>
      </c>
      <c r="Q125" s="113"/>
      <c r="R125" s="39"/>
      <c r="S125" s="105"/>
      <c r="T125" s="17"/>
      <c r="U125" s="468"/>
      <c r="V125" s="464" t="str">
        <f>IF(COUNTIF(T125:T130,"N/A")=6,"N/A",IF(COUNT(T125:T130)=0,"",IF(SUM(T125:T130)=0,0,IF(AVERAGE(T125:T130)&lt;0.5,1,IF(AVERAGE(T125:T130)=1,3,2)))))</f>
        <v/>
      </c>
      <c r="W125" s="464" t="str">
        <f>IF(COUNTIF(V125:V133,"N/A")=2,"N/A",IF(V125&lt;3,V125,IF(COUNT(V125:V133)=0,"",SUMIF(V125:V133,"&lt;&gt;N/A"))))</f>
        <v/>
      </c>
      <c r="X125" s="491" t="str">
        <f>IF($W125="N/A","na",IF($W125="","",IF($W125&gt;0,1,"")))</f>
        <v/>
      </c>
      <c r="Y125" s="493" t="str">
        <f>IF($W125="N/A","na",IF($W125="","",IF($W125&gt;1,1,"")))</f>
        <v/>
      </c>
      <c r="Z125" s="493" t="str">
        <f>IF($W125="N/A","na",IF($W125="","",IF($W125&gt;2,1,"")))</f>
        <v/>
      </c>
      <c r="AA125" s="493" t="str">
        <f>IF($W125="N/A","na",IF($W125="","",IF($W125&gt;3,1,"")))</f>
        <v/>
      </c>
      <c r="AB125" s="495" t="str">
        <f>IF($W125="N/A","na",IF($W125="","",IF($W125&gt;4,1,"")))</f>
        <v/>
      </c>
      <c r="AC125" s="113"/>
      <c r="AD125" s="39"/>
    </row>
    <row r="126" spans="1:30" ht="14.25" customHeight="1" outlineLevel="1">
      <c r="A126" s="104"/>
      <c r="B126" s="111"/>
      <c r="C126" s="507"/>
      <c r="D126" s="475"/>
      <c r="E126" s="478"/>
      <c r="F126" s="189" t="s">
        <v>155</v>
      </c>
      <c r="G126" s="114"/>
      <c r="H126" s="18"/>
      <c r="I126" s="480"/>
      <c r="J126" s="464"/>
      <c r="K126" s="464"/>
      <c r="L126" s="482"/>
      <c r="M126" s="484"/>
      <c r="N126" s="484"/>
      <c r="O126" s="484"/>
      <c r="P126" s="486"/>
      <c r="Q126" s="115"/>
      <c r="R126" s="40"/>
      <c r="S126" s="105"/>
      <c r="T126" s="18"/>
      <c r="U126" s="480"/>
      <c r="V126" s="464"/>
      <c r="W126" s="464"/>
      <c r="X126" s="482"/>
      <c r="Y126" s="484"/>
      <c r="Z126" s="484"/>
      <c r="AA126" s="484"/>
      <c r="AB126" s="486"/>
      <c r="AC126" s="115"/>
      <c r="AD126" s="40"/>
    </row>
    <row r="127" spans="1:30" ht="28.5" outlineLevel="1">
      <c r="A127" s="104"/>
      <c r="B127" s="111"/>
      <c r="C127" s="507"/>
      <c r="D127" s="475"/>
      <c r="E127" s="478"/>
      <c r="F127" s="189" t="s">
        <v>156</v>
      </c>
      <c r="G127" s="118" t="s">
        <v>40</v>
      </c>
      <c r="H127" s="18"/>
      <c r="I127" s="480"/>
      <c r="J127" s="464"/>
      <c r="K127" s="464"/>
      <c r="L127" s="482"/>
      <c r="M127" s="484"/>
      <c r="N127" s="484"/>
      <c r="O127" s="484"/>
      <c r="P127" s="486"/>
      <c r="Q127" s="115"/>
      <c r="R127" s="40"/>
      <c r="S127" s="105"/>
      <c r="T127" s="18"/>
      <c r="U127" s="480"/>
      <c r="V127" s="464"/>
      <c r="W127" s="464"/>
      <c r="X127" s="482"/>
      <c r="Y127" s="484"/>
      <c r="Z127" s="484"/>
      <c r="AA127" s="484"/>
      <c r="AB127" s="486"/>
      <c r="AC127" s="115"/>
      <c r="AD127" s="40"/>
    </row>
    <row r="128" spans="1:30" ht="14.25" customHeight="1" outlineLevel="1">
      <c r="A128" s="104"/>
      <c r="B128" s="111"/>
      <c r="C128" s="507"/>
      <c r="D128" s="475"/>
      <c r="E128" s="478"/>
      <c r="F128" s="189" t="s">
        <v>505</v>
      </c>
      <c r="G128" s="114"/>
      <c r="H128" s="18"/>
      <c r="I128" s="480"/>
      <c r="J128" s="464"/>
      <c r="K128" s="464"/>
      <c r="L128" s="482"/>
      <c r="M128" s="484"/>
      <c r="N128" s="484"/>
      <c r="O128" s="484"/>
      <c r="P128" s="486"/>
      <c r="Q128" s="115"/>
      <c r="R128" s="40"/>
      <c r="S128" s="105"/>
      <c r="T128" s="18"/>
      <c r="U128" s="480"/>
      <c r="V128" s="464"/>
      <c r="W128" s="464"/>
      <c r="X128" s="482"/>
      <c r="Y128" s="484"/>
      <c r="Z128" s="484"/>
      <c r="AA128" s="484"/>
      <c r="AB128" s="486"/>
      <c r="AC128" s="115"/>
      <c r="AD128" s="40"/>
    </row>
    <row r="129" spans="1:30" ht="14.25" customHeight="1" outlineLevel="1">
      <c r="A129" s="104"/>
      <c r="B129" s="111"/>
      <c r="C129" s="507"/>
      <c r="D129" s="475"/>
      <c r="E129" s="478"/>
      <c r="F129" s="189" t="s">
        <v>506</v>
      </c>
      <c r="G129" s="114"/>
      <c r="H129" s="18"/>
      <c r="I129" s="480"/>
      <c r="J129" s="464"/>
      <c r="K129" s="464"/>
      <c r="L129" s="482"/>
      <c r="M129" s="484"/>
      <c r="N129" s="484"/>
      <c r="O129" s="484"/>
      <c r="P129" s="486"/>
      <c r="Q129" s="115"/>
      <c r="R129" s="40"/>
      <c r="S129" s="105"/>
      <c r="T129" s="18"/>
      <c r="U129" s="480"/>
      <c r="V129" s="464"/>
      <c r="W129" s="464"/>
      <c r="X129" s="482"/>
      <c r="Y129" s="484"/>
      <c r="Z129" s="484"/>
      <c r="AA129" s="484"/>
      <c r="AB129" s="486"/>
      <c r="AC129" s="115"/>
      <c r="AD129" s="40"/>
    </row>
    <row r="130" spans="1:30" ht="42.75" outlineLevel="1">
      <c r="A130" s="104"/>
      <c r="B130" s="111"/>
      <c r="C130" s="507"/>
      <c r="D130" s="475"/>
      <c r="E130" s="478"/>
      <c r="F130" s="189" t="s">
        <v>507</v>
      </c>
      <c r="G130" s="114"/>
      <c r="H130" s="19"/>
      <c r="I130" s="480"/>
      <c r="J130" s="464"/>
      <c r="K130" s="464"/>
      <c r="L130" s="482"/>
      <c r="M130" s="484"/>
      <c r="N130" s="484"/>
      <c r="O130" s="484"/>
      <c r="P130" s="486"/>
      <c r="Q130" s="115"/>
      <c r="R130" s="40"/>
      <c r="S130" s="105"/>
      <c r="T130" s="18"/>
      <c r="U130" s="480"/>
      <c r="V130" s="464"/>
      <c r="W130" s="464"/>
      <c r="X130" s="482"/>
      <c r="Y130" s="484"/>
      <c r="Z130" s="484"/>
      <c r="AA130" s="484"/>
      <c r="AB130" s="486"/>
      <c r="AC130" s="115"/>
      <c r="AD130" s="40"/>
    </row>
    <row r="131" spans="1:30" ht="28.5" outlineLevel="1">
      <c r="A131" s="104"/>
      <c r="B131" s="111"/>
      <c r="C131" s="507"/>
      <c r="D131" s="475"/>
      <c r="E131" s="477">
        <v>5</v>
      </c>
      <c r="F131" s="188" t="s">
        <v>508</v>
      </c>
      <c r="G131" s="112"/>
      <c r="H131" s="20"/>
      <c r="I131" s="468"/>
      <c r="J131" s="464" t="str">
        <f>IF(COUNTIF(H131:H133,"N/A")=3,"N/A",IF(COUNT(H131:H133)=0,"",IF(SUM(H131:H133)=0,0,IF(AVERAGE(H131:H133)&lt;1,1,IF(AVERAGE(H131:H133)=1,2)))))</f>
        <v/>
      </c>
      <c r="K131" s="464"/>
      <c r="L131" s="482"/>
      <c r="M131" s="484"/>
      <c r="N131" s="484"/>
      <c r="O131" s="484"/>
      <c r="P131" s="486"/>
      <c r="Q131" s="115"/>
      <c r="R131" s="40"/>
      <c r="S131" s="105"/>
      <c r="T131" s="18"/>
      <c r="U131" s="468"/>
      <c r="V131" s="464" t="str">
        <f>IF(COUNTIF(T131:T133,"N/A")=3,"N/A",IF(COUNT(T131:T133)=0,"",IF(SUM(T131:T133)=0,0,IF(AVERAGE(T131:T133)&lt;1,1,IF(AVERAGE(T131:T133)=1,2)))))</f>
        <v/>
      </c>
      <c r="W131" s="464"/>
      <c r="X131" s="482"/>
      <c r="Y131" s="484"/>
      <c r="Z131" s="484"/>
      <c r="AA131" s="484"/>
      <c r="AB131" s="486"/>
      <c r="AC131" s="115"/>
      <c r="AD131" s="40"/>
    </row>
    <row r="132" spans="1:30" ht="14.25" customHeight="1" outlineLevel="1">
      <c r="A132" s="104"/>
      <c r="B132" s="111"/>
      <c r="C132" s="507"/>
      <c r="D132" s="475"/>
      <c r="E132" s="478"/>
      <c r="F132" s="189" t="s">
        <v>509</v>
      </c>
      <c r="G132" s="114"/>
      <c r="H132" s="18"/>
      <c r="I132" s="480"/>
      <c r="J132" s="464"/>
      <c r="K132" s="464"/>
      <c r="L132" s="482"/>
      <c r="M132" s="484"/>
      <c r="N132" s="484"/>
      <c r="O132" s="484"/>
      <c r="P132" s="486"/>
      <c r="Q132" s="115"/>
      <c r="R132" s="40"/>
      <c r="S132" s="105"/>
      <c r="T132" s="18"/>
      <c r="U132" s="480"/>
      <c r="V132" s="464"/>
      <c r="W132" s="464"/>
      <c r="X132" s="482"/>
      <c r="Y132" s="484"/>
      <c r="Z132" s="484"/>
      <c r="AA132" s="484"/>
      <c r="AB132" s="486"/>
      <c r="AC132" s="115"/>
      <c r="AD132" s="40"/>
    </row>
    <row r="133" spans="1:30" ht="14.25" customHeight="1" outlineLevel="1">
      <c r="A133" s="104"/>
      <c r="B133" s="111"/>
      <c r="C133" s="508"/>
      <c r="D133" s="476"/>
      <c r="E133" s="479"/>
      <c r="F133" s="190" t="s">
        <v>511</v>
      </c>
      <c r="G133" s="117"/>
      <c r="H133" s="19"/>
      <c r="I133" s="469"/>
      <c r="J133" s="464"/>
      <c r="K133" s="464"/>
      <c r="L133" s="492"/>
      <c r="M133" s="494"/>
      <c r="N133" s="494"/>
      <c r="O133" s="494"/>
      <c r="P133" s="496"/>
      <c r="Q133" s="115"/>
      <c r="R133" s="40"/>
      <c r="S133" s="105"/>
      <c r="T133" s="18"/>
      <c r="U133" s="469"/>
      <c r="V133" s="464"/>
      <c r="W133" s="464"/>
      <c r="X133" s="492"/>
      <c r="Y133" s="494"/>
      <c r="Z133" s="494"/>
      <c r="AA133" s="494"/>
      <c r="AB133" s="496"/>
      <c r="AC133" s="115"/>
      <c r="AD133" s="40"/>
    </row>
    <row r="134" spans="1:30" ht="14.25" customHeight="1" outlineLevel="1">
      <c r="A134" s="104"/>
      <c r="B134" s="111"/>
      <c r="C134" s="506" t="s">
        <v>389</v>
      </c>
      <c r="D134" s="474" t="s">
        <v>519</v>
      </c>
      <c r="E134" s="477">
        <v>3</v>
      </c>
      <c r="F134" s="188" t="s">
        <v>157</v>
      </c>
      <c r="G134" s="112"/>
      <c r="H134" s="20"/>
      <c r="I134" s="468"/>
      <c r="J134" s="464" t="str">
        <f>IF(COUNTIF(H134:H137,"N/A")=4,"N/A",IF(COUNT(H134:H137)=0,"",IF(SUM(H134:H137)=0,0,IF(AVERAGE(H134:H137)&lt;0.5,1,IF(AVERAGE(H134:H137)=1,3,2)))))</f>
        <v/>
      </c>
      <c r="K134" s="464" t="str">
        <f>IF(COUNTIF(J134:J139,"N/A")=2,"N/A",IF(COUNT(J134:J139)=0,"",IF(COUNTIF(J134,"N/A")=1,SUM(J134:J139,3),IF(COUNTIF(J138,"N/A")=1,SUM(J134:J139,2),SUM(J134:J139)))))</f>
        <v/>
      </c>
      <c r="L134" s="481" t="str">
        <f>IF($K134="N/A","na",IF($K134="","",IF($K134&gt;0,1,"")))</f>
        <v/>
      </c>
      <c r="M134" s="483" t="str">
        <f>IF($K134="N/A","na",IF($K134="","",IF($K134&gt;1,1,"")))</f>
        <v/>
      </c>
      <c r="N134" s="483" t="str">
        <f>IF($K134="N/A","na",IF($K134="","",IF($K134&gt;2,1,"")))</f>
        <v/>
      </c>
      <c r="O134" s="483" t="str">
        <f>IF($K134="N/A","na",IF($K134="","",IF($K134&gt;3,1,"")))</f>
        <v/>
      </c>
      <c r="P134" s="485" t="str">
        <f>IF($K134="N/A","na",IF($K134="","",IF($K134&gt;4,1,"")))</f>
        <v/>
      </c>
      <c r="Q134" s="115"/>
      <c r="R134" s="40"/>
      <c r="S134" s="105"/>
      <c r="T134" s="18"/>
      <c r="U134" s="468"/>
      <c r="V134" s="464" t="str">
        <f>IF(COUNTIF(T134:T137,"N/A")=4,"N/A",IF(COUNT(T134:T137)=0,"",IF(SUM(T134:T137)=0,0,IF(AVERAGE(T134:T137)&lt;0.5,1,IF(AVERAGE(T134:T137)=1,3,2)))))</f>
        <v/>
      </c>
      <c r="W134" s="464" t="str">
        <f>IF(COUNTIF(V134:V139,"N/A")=2,"N/A",IF(V134&lt;3,V134,IF(COUNT(V134:V139)=0,"",SUMIF(V134:V139,"&lt;&gt;N/A"))))</f>
        <v/>
      </c>
      <c r="X134" s="481" t="str">
        <f>IF($W134="N/A","na",IF($W134="","",IF($W134&gt;0,1,"")))</f>
        <v/>
      </c>
      <c r="Y134" s="483" t="str">
        <f>IF($W134="N/A","na",IF($W134="","",IF($W134&gt;1,1,"")))</f>
        <v/>
      </c>
      <c r="Z134" s="483" t="str">
        <f>IF($W134="N/A","na",IF($W134="","",IF($W134&gt;2,1,"")))</f>
        <v/>
      </c>
      <c r="AA134" s="483" t="str">
        <f>IF($W134="N/A","na",IF($W134="","",IF($W134&gt;3,1,"")))</f>
        <v/>
      </c>
      <c r="AB134" s="485" t="str">
        <f>IF($W134="N/A","na",IF($W134="","",IF($W134&gt;4,1,"")))</f>
        <v/>
      </c>
      <c r="AC134" s="115"/>
      <c r="AD134" s="40"/>
    </row>
    <row r="135" spans="1:30" ht="14.25" customHeight="1" outlineLevel="1">
      <c r="A135" s="104"/>
      <c r="B135" s="111"/>
      <c r="C135" s="507"/>
      <c r="D135" s="475"/>
      <c r="E135" s="478"/>
      <c r="F135" s="189" t="s">
        <v>520</v>
      </c>
      <c r="G135" s="114"/>
      <c r="H135" s="18"/>
      <c r="I135" s="480"/>
      <c r="J135" s="464"/>
      <c r="K135" s="464"/>
      <c r="L135" s="482"/>
      <c r="M135" s="484"/>
      <c r="N135" s="484"/>
      <c r="O135" s="484"/>
      <c r="P135" s="486"/>
      <c r="Q135" s="115"/>
      <c r="R135" s="40"/>
      <c r="S135" s="105"/>
      <c r="T135" s="18"/>
      <c r="U135" s="480"/>
      <c r="V135" s="464"/>
      <c r="W135" s="464"/>
      <c r="X135" s="482"/>
      <c r="Y135" s="484"/>
      <c r="Z135" s="484"/>
      <c r="AA135" s="484"/>
      <c r="AB135" s="486"/>
      <c r="AC135" s="115"/>
      <c r="AD135" s="40"/>
    </row>
    <row r="136" spans="1:30" ht="28.5" outlineLevel="1">
      <c r="A136" s="104"/>
      <c r="B136" s="111"/>
      <c r="C136" s="507"/>
      <c r="D136" s="475"/>
      <c r="E136" s="478"/>
      <c r="F136" s="189" t="s">
        <v>522</v>
      </c>
      <c r="G136" s="114"/>
      <c r="H136" s="18"/>
      <c r="I136" s="480"/>
      <c r="J136" s="464"/>
      <c r="K136" s="464"/>
      <c r="L136" s="482"/>
      <c r="M136" s="484"/>
      <c r="N136" s="484"/>
      <c r="O136" s="484"/>
      <c r="P136" s="486"/>
      <c r="Q136" s="115"/>
      <c r="R136" s="40"/>
      <c r="S136" s="105"/>
      <c r="T136" s="18"/>
      <c r="U136" s="480"/>
      <c r="V136" s="464"/>
      <c r="W136" s="464"/>
      <c r="X136" s="482"/>
      <c r="Y136" s="484"/>
      <c r="Z136" s="484"/>
      <c r="AA136" s="484"/>
      <c r="AB136" s="486"/>
      <c r="AC136" s="115"/>
      <c r="AD136" s="40"/>
    </row>
    <row r="137" spans="1:30" ht="14.25" customHeight="1" outlineLevel="1">
      <c r="A137" s="104"/>
      <c r="B137" s="111"/>
      <c r="C137" s="507"/>
      <c r="D137" s="475"/>
      <c r="E137" s="479"/>
      <c r="F137" s="190" t="s">
        <v>523</v>
      </c>
      <c r="G137" s="117"/>
      <c r="H137" s="19"/>
      <c r="I137" s="469"/>
      <c r="J137" s="464"/>
      <c r="K137" s="464"/>
      <c r="L137" s="482"/>
      <c r="M137" s="484"/>
      <c r="N137" s="484"/>
      <c r="O137" s="484"/>
      <c r="P137" s="486"/>
      <c r="Q137" s="115"/>
      <c r="R137" s="40"/>
      <c r="S137" s="105"/>
      <c r="T137" s="18"/>
      <c r="U137" s="469"/>
      <c r="V137" s="464"/>
      <c r="W137" s="464"/>
      <c r="X137" s="482"/>
      <c r="Y137" s="484"/>
      <c r="Z137" s="484"/>
      <c r="AA137" s="484"/>
      <c r="AB137" s="486"/>
      <c r="AC137" s="115"/>
      <c r="AD137" s="40"/>
    </row>
    <row r="138" spans="1:30" ht="14.25" customHeight="1" outlineLevel="1">
      <c r="A138" s="104"/>
      <c r="B138" s="111"/>
      <c r="C138" s="507"/>
      <c r="D138" s="475"/>
      <c r="E138" s="477">
        <v>5</v>
      </c>
      <c r="F138" s="188" t="s">
        <v>524</v>
      </c>
      <c r="G138" s="112"/>
      <c r="H138" s="20"/>
      <c r="I138" s="468"/>
      <c r="J138" s="464" t="str">
        <f>IF(COUNTIF(H138:H139,"N/A")=2,"N/A",IF(COUNT(H138:H139)=0,"",IF(SUM(H138:H139)=0,0,IF(AVERAGE(H138:H139)&lt;1,1,IF(AVERAGE(H138:H139)=1,2)))))</f>
        <v/>
      </c>
      <c r="K138" s="464"/>
      <c r="L138" s="482"/>
      <c r="M138" s="484"/>
      <c r="N138" s="484"/>
      <c r="O138" s="484"/>
      <c r="P138" s="486"/>
      <c r="Q138" s="115"/>
      <c r="R138" s="40"/>
      <c r="S138" s="105"/>
      <c r="T138" s="18"/>
      <c r="U138" s="468"/>
      <c r="V138" s="464" t="str">
        <f>IF(COUNTIF(T138:T139,"N/A")=2,"N/A",IF(COUNT(T138:T139)=0,"",IF(SUM(T138:T139)=0,0,IF(AVERAGE(T138:T139)&lt;1,1,IF(AVERAGE(T138:T139)=1,2)))))</f>
        <v/>
      </c>
      <c r="W138" s="464"/>
      <c r="X138" s="482"/>
      <c r="Y138" s="484"/>
      <c r="Z138" s="484"/>
      <c r="AA138" s="484"/>
      <c r="AB138" s="486"/>
      <c r="AC138" s="115"/>
      <c r="AD138" s="40"/>
    </row>
    <row r="139" spans="1:30" ht="14.25" customHeight="1" outlineLevel="1">
      <c r="A139" s="104"/>
      <c r="B139" s="111"/>
      <c r="C139" s="507"/>
      <c r="D139" s="475"/>
      <c r="E139" s="478"/>
      <c r="F139" s="189" t="s">
        <v>525</v>
      </c>
      <c r="G139" s="114"/>
      <c r="H139" s="23"/>
      <c r="I139" s="480"/>
      <c r="J139" s="464"/>
      <c r="K139" s="464"/>
      <c r="L139" s="482"/>
      <c r="M139" s="484"/>
      <c r="N139" s="484"/>
      <c r="O139" s="484"/>
      <c r="P139" s="486"/>
      <c r="Q139" s="115"/>
      <c r="R139" s="40"/>
      <c r="S139" s="105"/>
      <c r="T139" s="18"/>
      <c r="U139" s="480"/>
      <c r="V139" s="464"/>
      <c r="W139" s="464"/>
      <c r="X139" s="482"/>
      <c r="Y139" s="484"/>
      <c r="Z139" s="484"/>
      <c r="AA139" s="484"/>
      <c r="AB139" s="486"/>
      <c r="AC139" s="115"/>
      <c r="AD139" s="40"/>
    </row>
    <row r="140" spans="1:30" ht="57" outlineLevel="1">
      <c r="A140" s="104"/>
      <c r="B140" s="111"/>
      <c r="C140" s="471" t="s">
        <v>390</v>
      </c>
      <c r="D140" s="474" t="s">
        <v>526</v>
      </c>
      <c r="E140" s="201">
        <v>3</v>
      </c>
      <c r="F140" s="202" t="s">
        <v>527</v>
      </c>
      <c r="G140" s="126"/>
      <c r="H140" s="282"/>
      <c r="I140" s="32"/>
      <c r="J140" s="27" t="str">
        <f>IF(COUNTIF(H140,"N/A")=1,"N/A",IF(COUNT(H140)=0,"",IF(SUM(H140)=0,0,IF(AVERAGE(H140)&lt;0.5,1,IF(AVERAGE(H140)=1,3,2)))))</f>
        <v/>
      </c>
      <c r="K140" s="464" t="str">
        <f>IF(COUNTIF(J140:J141,"N/A")=2,"N/A",IF(COUNT(J140:J141)=0,"",IF(COUNTIF(J140,"N/A")=1,SUM(J140:J141,3),IF(COUNTIF(J141,"N/A")=1,SUM(J140:J141,2),SUM(J140:J141)))))</f>
        <v/>
      </c>
      <c r="L140" s="481" t="str">
        <f>IF($K140="N/A","na",IF($K140="","",IF($K140&gt;0,1,"")))</f>
        <v/>
      </c>
      <c r="M140" s="483" t="str">
        <f>IF($K140="N/A","na",IF($K140="","",IF($K140&gt;1,1,"")))</f>
        <v/>
      </c>
      <c r="N140" s="483" t="str">
        <f>IF($K140="N/A","na",IF($K140="","",IF($K140&gt;2,1,"")))</f>
        <v/>
      </c>
      <c r="O140" s="483" t="str">
        <f>IF($K140="N/A","na",IF($K140="","",IF($K140&gt;3,1,"")))</f>
        <v/>
      </c>
      <c r="P140" s="485" t="str">
        <f>IF($K140="N/A","na",IF($K140="","",IF($K140&gt;4,1,"")))</f>
        <v/>
      </c>
      <c r="Q140" s="115"/>
      <c r="R140" s="40"/>
      <c r="S140" s="105"/>
      <c r="T140" s="18"/>
      <c r="U140" s="32"/>
      <c r="V140" s="27" t="str">
        <f>IF(COUNTIF(T140,"N/A")=1,"N/A",IF(COUNT(T140)=0,"",IF(SUM(T140)=0,0,IF(AVERAGE(T140)&lt;0.5,1,IF(AVERAGE(T140)=1,3,2)))))</f>
        <v/>
      </c>
      <c r="W140" s="464" t="str">
        <f>IF(COUNTIF(V140:V141,"N/A")=2,"N/A",IF(V140&lt;3,V140,IF(COUNT(V140:V141)=0,"",SUMIF(V140:V141,"&lt;&gt;N/A"))))</f>
        <v/>
      </c>
      <c r="X140" s="481" t="str">
        <f>IF($W140="N/A","na",IF($W140="","",IF($W140&gt;0,1,"")))</f>
        <v/>
      </c>
      <c r="Y140" s="483" t="str">
        <f>IF($W140="N/A","na",IF($W140="","",IF($W140&gt;1,1,"")))</f>
        <v/>
      </c>
      <c r="Z140" s="483" t="str">
        <f>IF($W140="N/A","na",IF($W140="","",IF($W140&gt;2,1,"")))</f>
        <v/>
      </c>
      <c r="AA140" s="483" t="str">
        <f>IF($W140="N/A","na",IF($W140="","",IF($W140&gt;3,1,"")))</f>
        <v/>
      </c>
      <c r="AB140" s="485" t="str">
        <f>IF($W140="N/A","na",IF($W140="","",IF($W140&gt;4,1,"")))</f>
        <v/>
      </c>
      <c r="AC140" s="115"/>
      <c r="AD140" s="40"/>
    </row>
    <row r="141" spans="1:30" ht="14.25" customHeight="1" outlineLevel="1">
      <c r="A141" s="104"/>
      <c r="B141" s="111"/>
      <c r="C141" s="472"/>
      <c r="D141" s="475"/>
      <c r="E141" s="203">
        <v>5</v>
      </c>
      <c r="F141" s="188" t="s">
        <v>158</v>
      </c>
      <c r="G141" s="112"/>
      <c r="H141" s="22"/>
      <c r="I141" s="29"/>
      <c r="J141" s="27" t="str">
        <f>IF(COUNTIF(H141,"N/A")=1,"N/A",IF(COUNT(H141)=0,"",IF(SUM(H141)=0,0,IF(AVERAGE(H141)&lt;0.5,1,IF(AVERAGE(H141)=1,2)))))</f>
        <v/>
      </c>
      <c r="K141" s="464"/>
      <c r="L141" s="482"/>
      <c r="M141" s="484"/>
      <c r="N141" s="484"/>
      <c r="O141" s="484"/>
      <c r="P141" s="486"/>
      <c r="Q141" s="115"/>
      <c r="R141" s="40"/>
      <c r="S141" s="105"/>
      <c r="T141" s="18"/>
      <c r="U141" s="29"/>
      <c r="V141" s="27" t="str">
        <f>IF(COUNTIF(T141:T141,"N/A")=1,"N/A",IF(COUNT(T141:T141)=0,"",IF(SUM(T141:T141)=0,0,IF(AVERAGE(T141:T141)&lt;1,1,IF(AVERAGE(T141:T141)=1,2)))))</f>
        <v/>
      </c>
      <c r="W141" s="464"/>
      <c r="X141" s="482"/>
      <c r="Y141" s="484"/>
      <c r="Z141" s="484"/>
      <c r="AA141" s="484"/>
      <c r="AB141" s="486"/>
      <c r="AC141" s="115"/>
      <c r="AD141" s="40"/>
    </row>
    <row r="142" spans="1:30" ht="14.25" customHeight="1" outlineLevel="1">
      <c r="A142" s="104"/>
      <c r="B142" s="111"/>
      <c r="C142" s="471" t="s">
        <v>391</v>
      </c>
      <c r="D142" s="474" t="s">
        <v>528</v>
      </c>
      <c r="E142" s="477">
        <v>3</v>
      </c>
      <c r="F142" s="188" t="s">
        <v>591</v>
      </c>
      <c r="G142" s="112"/>
      <c r="H142" s="17"/>
      <c r="I142" s="465"/>
      <c r="J142" s="464" t="str">
        <f>IF(COUNTIF(H142:H145,"N/A")=5,"N/A",IF(COUNT(H142:H145)=0,"",IF(SUM(H142:H145)=0,0,IF(AVERAGE(H142:H145)&lt;0.5,1,IF(AVERAGE(H142:H145)=1,3,2)))))</f>
        <v/>
      </c>
      <c r="K142" s="464" t="str">
        <f>IF(COUNTIF(J142:J149,"N/A")=2,"N/A",IF(COUNT(J142:J149)=0,"",IF(COUNTIF(J142,"N/A")=1,SUM(J142:J149,3),IF(COUNTIF(J147,"N/A")=1,SUM(J142:J149,2),SUM(J142:J149)))))</f>
        <v/>
      </c>
      <c r="L142" s="481" t="str">
        <f>IF($K142="N/A","na",IF($K142="","",IF($K142&gt;0,1,"")))</f>
        <v/>
      </c>
      <c r="M142" s="483" t="str">
        <f>IF($K142="N/A","na",IF($K142="","",IF($K142&gt;1,1,"")))</f>
        <v/>
      </c>
      <c r="N142" s="483" t="str">
        <f>IF($K142="N/A","na",IF($K142="","",IF($K142&gt;2,1,"")))</f>
        <v/>
      </c>
      <c r="O142" s="483" t="str">
        <f>IF($K142="N/A","na",IF($K142="","",IF($K142&gt;3,1,"")))</f>
        <v/>
      </c>
      <c r="P142" s="485" t="str">
        <f>IF($K142="N/A","na",IF($K142="","",IF($K142&gt;4,1,"")))</f>
        <v/>
      </c>
      <c r="Q142" s="115"/>
      <c r="R142" s="40"/>
      <c r="S142" s="105"/>
      <c r="T142" s="18"/>
      <c r="U142" s="465"/>
      <c r="V142" s="464" t="str">
        <f>IF(COUNTIF(T142:T145,"N/A")=5,"N/A",IF(COUNT(T142:T145)=0,"",IF(SUM(T142:T145)=0,0,IF(AVERAGE(T142:T145)&lt;0.5,1,IF(AVERAGE(T142:T145)=1,3,2)))))</f>
        <v/>
      </c>
      <c r="W142" s="464" t="str">
        <f>IF(COUNTIF(V142:V149,"N/A")=2,"N/A",IF(V142&lt;3,V142,IF(COUNT(V142:V149)=0,"",SUMIF(V142:V149,"&lt;&gt;N/A"))))</f>
        <v/>
      </c>
      <c r="X142" s="481" t="str">
        <f>IF($W142="N/A","na",IF($W142="","",IF($W142&gt;0,1,"")))</f>
        <v/>
      </c>
      <c r="Y142" s="483" t="str">
        <f>IF($W142="N/A","na",IF($W142="","",IF($W142&gt;1,1,"")))</f>
        <v/>
      </c>
      <c r="Z142" s="483" t="str">
        <f>IF($W142="N/A","na",IF($W142="","",IF($W142&gt;2,1,"")))</f>
        <v/>
      </c>
      <c r="AA142" s="483" t="str">
        <f>IF($W142="N/A","na",IF($W142="","",IF($W142&gt;3,1,"")))</f>
        <v/>
      </c>
      <c r="AB142" s="485" t="str">
        <f>IF($W142="N/A","na",IF($W142="","",IF($W142&gt;4,1,"")))</f>
        <v/>
      </c>
      <c r="AC142" s="115"/>
      <c r="AD142" s="40"/>
    </row>
    <row r="143" spans="1:30" ht="28.5" outlineLevel="1">
      <c r="A143" s="104"/>
      <c r="B143" s="111"/>
      <c r="C143" s="472"/>
      <c r="D143" s="475"/>
      <c r="E143" s="478"/>
      <c r="F143" s="189" t="s">
        <v>529</v>
      </c>
      <c r="G143" s="127" t="s">
        <v>81</v>
      </c>
      <c r="H143" s="18"/>
      <c r="I143" s="466"/>
      <c r="J143" s="464"/>
      <c r="K143" s="464"/>
      <c r="L143" s="482"/>
      <c r="M143" s="484"/>
      <c r="N143" s="484"/>
      <c r="O143" s="484"/>
      <c r="P143" s="486"/>
      <c r="Q143" s="115"/>
      <c r="R143" s="40"/>
      <c r="S143" s="105"/>
      <c r="T143" s="18"/>
      <c r="U143" s="466"/>
      <c r="V143" s="464"/>
      <c r="W143" s="464"/>
      <c r="X143" s="482"/>
      <c r="Y143" s="484"/>
      <c r="Z143" s="484"/>
      <c r="AA143" s="484"/>
      <c r="AB143" s="486"/>
      <c r="AC143" s="115"/>
      <c r="AD143" s="40"/>
    </row>
    <row r="144" spans="1:30" ht="14.25" customHeight="1" outlineLevel="1">
      <c r="A144" s="104"/>
      <c r="B144" s="111"/>
      <c r="C144" s="472"/>
      <c r="D144" s="475"/>
      <c r="E144" s="478"/>
      <c r="F144" s="189" t="s">
        <v>530</v>
      </c>
      <c r="G144" s="114"/>
      <c r="H144" s="18"/>
      <c r="I144" s="466"/>
      <c r="J144" s="464"/>
      <c r="K144" s="464"/>
      <c r="L144" s="482"/>
      <c r="M144" s="484"/>
      <c r="N144" s="484"/>
      <c r="O144" s="484"/>
      <c r="P144" s="486"/>
      <c r="Q144" s="115"/>
      <c r="R144" s="40"/>
      <c r="S144" s="105"/>
      <c r="T144" s="18"/>
      <c r="U144" s="466"/>
      <c r="V144" s="464"/>
      <c r="W144" s="464"/>
      <c r="X144" s="482"/>
      <c r="Y144" s="484"/>
      <c r="Z144" s="484"/>
      <c r="AA144" s="484"/>
      <c r="AB144" s="486"/>
      <c r="AC144" s="115"/>
      <c r="AD144" s="40"/>
    </row>
    <row r="145" spans="1:30" ht="14.25" customHeight="1" outlineLevel="1">
      <c r="A145" s="104"/>
      <c r="B145" s="111"/>
      <c r="C145" s="472"/>
      <c r="D145" s="475"/>
      <c r="E145" s="478"/>
      <c r="F145" s="189" t="s">
        <v>592</v>
      </c>
      <c r="G145" s="124" t="s">
        <v>43</v>
      </c>
      <c r="H145" s="18"/>
      <c r="I145" s="466"/>
      <c r="J145" s="464"/>
      <c r="K145" s="464"/>
      <c r="L145" s="482"/>
      <c r="M145" s="484"/>
      <c r="N145" s="484"/>
      <c r="O145" s="484"/>
      <c r="P145" s="486"/>
      <c r="Q145" s="115"/>
      <c r="R145" s="40"/>
      <c r="S145" s="105"/>
      <c r="T145" s="18"/>
      <c r="U145" s="466"/>
      <c r="V145" s="464"/>
      <c r="W145" s="464"/>
      <c r="X145" s="482"/>
      <c r="Y145" s="484"/>
      <c r="Z145" s="484"/>
      <c r="AA145" s="484"/>
      <c r="AB145" s="486"/>
      <c r="AC145" s="115"/>
      <c r="AD145" s="40"/>
    </row>
    <row r="146" spans="1:30" ht="28.5" outlineLevel="1">
      <c r="A146" s="104"/>
      <c r="B146" s="111"/>
      <c r="C146" s="472"/>
      <c r="D146" s="475"/>
      <c r="E146" s="479"/>
      <c r="F146" s="191" t="s">
        <v>531</v>
      </c>
      <c r="G146" s="128"/>
      <c r="H146" s="19"/>
      <c r="I146" s="467"/>
      <c r="J146" s="464"/>
      <c r="K146" s="464"/>
      <c r="L146" s="482"/>
      <c r="M146" s="484"/>
      <c r="N146" s="484"/>
      <c r="O146" s="484"/>
      <c r="P146" s="486"/>
      <c r="Q146" s="115"/>
      <c r="R146" s="40"/>
      <c r="S146" s="105"/>
      <c r="T146" s="18"/>
      <c r="U146" s="467"/>
      <c r="V146" s="464"/>
      <c r="W146" s="464"/>
      <c r="X146" s="482"/>
      <c r="Y146" s="484"/>
      <c r="Z146" s="484"/>
      <c r="AA146" s="484"/>
      <c r="AB146" s="486"/>
      <c r="AC146" s="115"/>
      <c r="AD146" s="40"/>
    </row>
    <row r="147" spans="1:30" ht="14.25" customHeight="1" outlineLevel="1">
      <c r="A147" s="104"/>
      <c r="B147" s="111"/>
      <c r="C147" s="472"/>
      <c r="D147" s="475"/>
      <c r="E147" s="477">
        <v>5</v>
      </c>
      <c r="F147" s="188" t="s">
        <v>533</v>
      </c>
      <c r="G147" s="122" t="s">
        <v>42</v>
      </c>
      <c r="H147" s="20"/>
      <c r="I147" s="468"/>
      <c r="J147" s="464" t="str">
        <f>IF(COUNTIF(H147:H149,"N/A")=3,"N/A",IF(COUNT(H147:H149)=0,"",IF(SUM(H147:H149)=0,0,IF(AVERAGE(H147:H149)&lt;1,1,IF(AVERAGE(H147:H149)=1,2)))))</f>
        <v/>
      </c>
      <c r="K147" s="464"/>
      <c r="L147" s="482"/>
      <c r="M147" s="484"/>
      <c r="N147" s="484"/>
      <c r="O147" s="484"/>
      <c r="P147" s="486"/>
      <c r="Q147" s="115"/>
      <c r="R147" s="40"/>
      <c r="S147" s="105"/>
      <c r="T147" s="18"/>
      <c r="U147" s="468"/>
      <c r="V147" s="464" t="str">
        <f>IF(COUNTIF(T147:T149,"N/A")=3,"N/A",IF(COUNT(T147:T149)=0,"",IF(SUM(T147:T149)=0,0,IF(AVERAGE(T147:T149)&lt;1,1,IF(AVERAGE(T147:T149)=1,2)))))</f>
        <v/>
      </c>
      <c r="W147" s="464"/>
      <c r="X147" s="482"/>
      <c r="Y147" s="484"/>
      <c r="Z147" s="484"/>
      <c r="AA147" s="484"/>
      <c r="AB147" s="486"/>
      <c r="AC147" s="115"/>
      <c r="AD147" s="40"/>
    </row>
    <row r="148" spans="1:30" ht="14.25" customHeight="1" outlineLevel="1">
      <c r="A148" s="104"/>
      <c r="B148" s="111"/>
      <c r="C148" s="472"/>
      <c r="D148" s="475"/>
      <c r="E148" s="478"/>
      <c r="F148" s="204" t="s">
        <v>532</v>
      </c>
      <c r="G148" s="129"/>
      <c r="H148" s="18"/>
      <c r="I148" s="480"/>
      <c r="J148" s="464"/>
      <c r="K148" s="464"/>
      <c r="L148" s="482"/>
      <c r="M148" s="484"/>
      <c r="N148" s="484"/>
      <c r="O148" s="484"/>
      <c r="P148" s="486"/>
      <c r="Q148" s="115"/>
      <c r="R148" s="40"/>
      <c r="S148" s="105"/>
      <c r="T148" s="18"/>
      <c r="U148" s="480"/>
      <c r="V148" s="464"/>
      <c r="W148" s="464"/>
      <c r="X148" s="482"/>
      <c r="Y148" s="484"/>
      <c r="Z148" s="484"/>
      <c r="AA148" s="484"/>
      <c r="AB148" s="486"/>
      <c r="AC148" s="115"/>
      <c r="AD148" s="40"/>
    </row>
    <row r="149" spans="1:30" ht="14.25" customHeight="1" outlineLevel="1">
      <c r="A149" s="104"/>
      <c r="B149" s="111"/>
      <c r="C149" s="472"/>
      <c r="D149" s="475"/>
      <c r="E149" s="478"/>
      <c r="F149" s="190" t="s">
        <v>534</v>
      </c>
      <c r="G149" s="118" t="s">
        <v>41</v>
      </c>
      <c r="H149" s="19"/>
      <c r="I149" s="480"/>
      <c r="J149" s="464"/>
      <c r="K149" s="464"/>
      <c r="L149" s="482"/>
      <c r="M149" s="484"/>
      <c r="N149" s="484"/>
      <c r="O149" s="484"/>
      <c r="P149" s="486"/>
      <c r="Q149" s="115"/>
      <c r="R149" s="40"/>
      <c r="S149" s="105"/>
      <c r="T149" s="18"/>
      <c r="U149" s="480"/>
      <c r="V149" s="464"/>
      <c r="W149" s="464"/>
      <c r="X149" s="482"/>
      <c r="Y149" s="484"/>
      <c r="Z149" s="484"/>
      <c r="AA149" s="484"/>
      <c r="AB149" s="486"/>
      <c r="AC149" s="115"/>
      <c r="AD149" s="40"/>
    </row>
    <row r="150" spans="1:30" ht="28.5" outlineLevel="1">
      <c r="A150" s="104"/>
      <c r="B150" s="111"/>
      <c r="C150" s="471" t="s">
        <v>392</v>
      </c>
      <c r="D150" s="474" t="s">
        <v>512</v>
      </c>
      <c r="E150" s="477">
        <v>3</v>
      </c>
      <c r="F150" s="188" t="s">
        <v>513</v>
      </c>
      <c r="G150" s="112"/>
      <c r="H150" s="20"/>
      <c r="I150" s="468"/>
      <c r="J150" s="464" t="str">
        <f>IF(COUNTIF(H150:H153,"N/A")=4,"N/A",IF(COUNT(H150:H153)=0,"",IF(SUM(H150:H153)=0,0,IF(AVERAGE(H150:H153)&lt;0.5,1,IF(AVERAGE(H150:H153)=1,3,2)))))</f>
        <v/>
      </c>
      <c r="K150" s="464" t="str">
        <f>IF(COUNTIF(J150:J155,"N/A")=2,"N/A",IF(COUNT(J150:J155)=0,"",IF(COUNTIF(J150,"N/A")=1,SUM(J150:J155,3),IF(COUNTIF(J154,"N/A")=1,SUM(J150:J155,2),SUM(J150:J155)))))</f>
        <v/>
      </c>
      <c r="L150" s="481" t="str">
        <f>IF($K150="N/A","na",IF($K150="","",IF($K150&gt;0,1,"")))</f>
        <v/>
      </c>
      <c r="M150" s="483" t="str">
        <f>IF($K150="N/A","na",IF($K150="","",IF($K150&gt;1,1,"")))</f>
        <v/>
      </c>
      <c r="N150" s="483" t="str">
        <f>IF($K150="N/A","na",IF($K150="","",IF($K150&gt;2,1,"")))</f>
        <v/>
      </c>
      <c r="O150" s="483" t="str">
        <f>IF($K150="N/A","na",IF($K150="","",IF($K150&gt;3,1,"")))</f>
        <v/>
      </c>
      <c r="P150" s="485" t="str">
        <f>IF($K150="N/A","na",IF($K150="","",IF($K150&gt;4,1,"")))</f>
        <v/>
      </c>
      <c r="Q150" s="115"/>
      <c r="R150" s="40"/>
      <c r="S150" s="105"/>
      <c r="T150" s="18"/>
      <c r="U150" s="468"/>
      <c r="V150" s="464" t="str">
        <f>IF(COUNTIF(T150:T153,"N/A")=4,"N/A",IF(COUNT(T150:T153)=0,"",IF(SUM(T150:T153)=0,0,IF(AVERAGE(T150:T153)&lt;0.5,1,IF(AVERAGE(T150:T153)=1,3,2)))))</f>
        <v/>
      </c>
      <c r="W150" s="464" t="str">
        <f>IF(COUNTIF(V150:V155,"N/A")=2,"N/A",IF(V150&lt;3,V150,IF(COUNT(V150:V155)=0,"",SUMIF(V150:V155,"&lt;&gt;N/A"))))</f>
        <v/>
      </c>
      <c r="X150" s="481" t="str">
        <f>IF($W150="N/A","na",IF($W150="","",IF($W150&gt;0,1,"")))</f>
        <v/>
      </c>
      <c r="Y150" s="483" t="str">
        <f>IF($W150="N/A","na",IF($W150="","",IF($W150&gt;1,1,"")))</f>
        <v/>
      </c>
      <c r="Z150" s="483" t="str">
        <f>IF($W150="N/A","na",IF($W150="","",IF($W150&gt;2,1,"")))</f>
        <v/>
      </c>
      <c r="AA150" s="483" t="str">
        <f>IF($W150="N/A","na",IF($W150="","",IF($W150&gt;3,1,"")))</f>
        <v/>
      </c>
      <c r="AB150" s="485" t="str">
        <f>IF($W150="N/A","na",IF($W150="","",IF($W150&gt;4,1,"")))</f>
        <v/>
      </c>
      <c r="AC150" s="115"/>
      <c r="AD150" s="40"/>
    </row>
    <row r="151" spans="1:30" ht="28.5" outlineLevel="1">
      <c r="A151" s="104"/>
      <c r="B151" s="111"/>
      <c r="C151" s="472"/>
      <c r="D151" s="475"/>
      <c r="E151" s="478"/>
      <c r="F151" s="189" t="s">
        <v>514</v>
      </c>
      <c r="G151" s="127" t="s">
        <v>81</v>
      </c>
      <c r="H151" s="18"/>
      <c r="I151" s="480"/>
      <c r="J151" s="464"/>
      <c r="K151" s="464"/>
      <c r="L151" s="482"/>
      <c r="M151" s="484"/>
      <c r="N151" s="484"/>
      <c r="O151" s="484"/>
      <c r="P151" s="486"/>
      <c r="Q151" s="115"/>
      <c r="R151" s="40"/>
      <c r="S151" s="105"/>
      <c r="T151" s="18"/>
      <c r="U151" s="480"/>
      <c r="V151" s="464"/>
      <c r="W151" s="464"/>
      <c r="X151" s="482"/>
      <c r="Y151" s="484"/>
      <c r="Z151" s="484"/>
      <c r="AA151" s="484"/>
      <c r="AB151" s="486"/>
      <c r="AC151" s="115"/>
      <c r="AD151" s="40"/>
    </row>
    <row r="152" spans="1:30" ht="14.25" customHeight="1" outlineLevel="1">
      <c r="A152" s="104"/>
      <c r="B152" s="111"/>
      <c r="C152" s="472"/>
      <c r="D152" s="475"/>
      <c r="E152" s="478"/>
      <c r="F152" s="189" t="s">
        <v>515</v>
      </c>
      <c r="G152" s="114"/>
      <c r="H152" s="18"/>
      <c r="I152" s="480"/>
      <c r="J152" s="464"/>
      <c r="K152" s="464"/>
      <c r="L152" s="482"/>
      <c r="M152" s="484"/>
      <c r="N152" s="484"/>
      <c r="O152" s="484"/>
      <c r="P152" s="486"/>
      <c r="Q152" s="115"/>
      <c r="R152" s="40"/>
      <c r="S152" s="105"/>
      <c r="T152" s="18"/>
      <c r="U152" s="480"/>
      <c r="V152" s="464"/>
      <c r="W152" s="464"/>
      <c r="X152" s="482"/>
      <c r="Y152" s="484"/>
      <c r="Z152" s="484"/>
      <c r="AA152" s="484"/>
      <c r="AB152" s="486"/>
      <c r="AC152" s="115"/>
      <c r="AD152" s="40"/>
    </row>
    <row r="153" spans="1:30" ht="14.25" customHeight="1" outlineLevel="1">
      <c r="A153" s="104"/>
      <c r="B153" s="111"/>
      <c r="C153" s="472"/>
      <c r="D153" s="475"/>
      <c r="E153" s="479"/>
      <c r="F153" s="190" t="s">
        <v>516</v>
      </c>
      <c r="G153" s="124" t="s">
        <v>43</v>
      </c>
      <c r="H153" s="23"/>
      <c r="I153" s="469"/>
      <c r="J153" s="464"/>
      <c r="K153" s="464"/>
      <c r="L153" s="482"/>
      <c r="M153" s="484"/>
      <c r="N153" s="484"/>
      <c r="O153" s="484"/>
      <c r="P153" s="486"/>
      <c r="Q153" s="115"/>
      <c r="R153" s="40"/>
      <c r="S153" s="105"/>
      <c r="T153" s="18"/>
      <c r="U153" s="469"/>
      <c r="V153" s="464"/>
      <c r="W153" s="464"/>
      <c r="X153" s="482"/>
      <c r="Y153" s="484"/>
      <c r="Z153" s="484"/>
      <c r="AA153" s="484"/>
      <c r="AB153" s="486"/>
      <c r="AC153" s="115"/>
      <c r="AD153" s="40"/>
    </row>
    <row r="154" spans="1:30" ht="28.5" outlineLevel="1">
      <c r="A154" s="104"/>
      <c r="B154" s="111"/>
      <c r="C154" s="472"/>
      <c r="D154" s="475"/>
      <c r="E154" s="477">
        <v>5</v>
      </c>
      <c r="F154" s="188" t="s">
        <v>517</v>
      </c>
      <c r="G154" s="122" t="s">
        <v>42</v>
      </c>
      <c r="H154" s="17"/>
      <c r="I154" s="468"/>
      <c r="J154" s="464" t="str">
        <f>IF(COUNTIF(H154:H155,"N/A")=2,"N/A",IF(COUNT(H154:H155)=0,"",IF(SUM(H154:H155)=0,0,IF(AVERAGE(H154:H155)&lt;1,1,IF(AVERAGE(H154:H155)=1,2)))))</f>
        <v/>
      </c>
      <c r="K154" s="464"/>
      <c r="L154" s="482"/>
      <c r="M154" s="484"/>
      <c r="N154" s="484"/>
      <c r="O154" s="484"/>
      <c r="P154" s="486"/>
      <c r="Q154" s="115"/>
      <c r="R154" s="40"/>
      <c r="S154" s="105"/>
      <c r="T154" s="18"/>
      <c r="U154" s="468"/>
      <c r="V154" s="464" t="str">
        <f>IF(COUNTIF(T154:T155,"N/A")=2,"N/A",IF(COUNT(T154:T155)=0,"",IF(SUM(T154:T155)=0,0,IF(AVERAGE(T154:T155)&lt;1,1,IF(AVERAGE(T154:T155)=1,2)))))</f>
        <v/>
      </c>
      <c r="W154" s="464"/>
      <c r="X154" s="482"/>
      <c r="Y154" s="484"/>
      <c r="Z154" s="484"/>
      <c r="AA154" s="484"/>
      <c r="AB154" s="486"/>
      <c r="AC154" s="115"/>
      <c r="AD154" s="40"/>
    </row>
    <row r="155" spans="1:30" ht="15" customHeight="1" outlineLevel="1" thickBot="1">
      <c r="A155" s="104"/>
      <c r="B155" s="111"/>
      <c r="C155" s="472"/>
      <c r="D155" s="475"/>
      <c r="E155" s="478"/>
      <c r="F155" s="189" t="s">
        <v>518</v>
      </c>
      <c r="G155" s="118" t="s">
        <v>41</v>
      </c>
      <c r="H155" s="18"/>
      <c r="I155" s="480"/>
      <c r="J155" s="464"/>
      <c r="K155" s="464"/>
      <c r="L155" s="482"/>
      <c r="M155" s="484"/>
      <c r="N155" s="484"/>
      <c r="O155" s="484"/>
      <c r="P155" s="486"/>
      <c r="Q155" s="115"/>
      <c r="R155" s="40"/>
      <c r="S155" s="105"/>
      <c r="T155" s="18"/>
      <c r="U155" s="480"/>
      <c r="V155" s="464"/>
      <c r="W155" s="464"/>
      <c r="X155" s="482"/>
      <c r="Y155" s="484"/>
      <c r="Z155" s="484"/>
      <c r="AA155" s="484"/>
      <c r="AB155" s="486"/>
      <c r="AC155" s="115"/>
      <c r="AD155" s="40"/>
    </row>
    <row r="156" spans="1:30" ht="21.75" thickTop="1" thickBot="1">
      <c r="A156" s="110"/>
      <c r="B156" s="184">
        <v>2</v>
      </c>
      <c r="C156" s="499" t="s">
        <v>535</v>
      </c>
      <c r="D156" s="499"/>
      <c r="E156" s="499"/>
      <c r="F156" s="499"/>
      <c r="G156" s="185"/>
      <c r="H156" s="185"/>
      <c r="I156" s="185"/>
      <c r="J156" s="194" t="s">
        <v>1</v>
      </c>
      <c r="K156" s="28" t="str">
        <f>IF(COUNTIF(K157:K220,"N/A")=9,"N/A",IF(COUNT(K157:K220)=0,"",SUM(K157:K220)/(COUNTIF(K157:K220,"&gt;=0")*5)))</f>
        <v/>
      </c>
      <c r="L156" s="150" t="str">
        <f>IF($K156="N/A","",IF($K156="","",IF($K156&gt;=0.2,1,"")))</f>
        <v/>
      </c>
      <c r="M156" s="151" t="str">
        <f>IF($K156="N/A","",IF($K156="","",IF($K156&gt;=0.4,1,"")))</f>
        <v/>
      </c>
      <c r="N156" s="151" t="str">
        <f>IF($K156="N/A","",IF($K156="","",IF($K156&gt;=0.6,1,"")))</f>
        <v/>
      </c>
      <c r="O156" s="151" t="str">
        <f>IF($K156="N/A","",IF($K156="","",IF($K156&gt;=0.8,1,"")))</f>
        <v/>
      </c>
      <c r="P156" s="152" t="str">
        <f>IF($K156="N/A","",IF($K156="","",IF($K156=1,1,"")))</f>
        <v/>
      </c>
      <c r="Q156" s="149" t="str">
        <f>IF(AND(K156&gt;=99.8%,K156&lt;=100%),"A",IF(AND(K156&gt;=96%,K156&lt;=99.79%),"B",IF(AND(K156&gt;=87%,K156&lt;=95.99%),"C",IF(K156&lt;=86.99%,"D"," "))))</f>
        <v xml:space="preserve"> </v>
      </c>
      <c r="R156" s="261" t="str">
        <f>IF(K156="","",IF(K156="N/A",R123/3,((R123*K156)/3)))</f>
        <v/>
      </c>
      <c r="S156" s="105"/>
      <c r="T156" s="185"/>
      <c r="U156" s="185"/>
      <c r="V156" s="194" t="s">
        <v>1</v>
      </c>
      <c r="W156" s="28" t="str">
        <f>IF(COUNTIF(W157:W220,"N/A")=8,"N/A",IF(COUNT(W157:W220)=0,"",SUM(W157:W220)/(COUNTIF(W157:W220,"&gt;=0")*5)))</f>
        <v/>
      </c>
      <c r="X156" s="150" t="str">
        <f>IF($W156="N/A","",IF($W156="","",IF($W156&gt;=0.2,1,"")))</f>
        <v/>
      </c>
      <c r="Y156" s="151" t="str">
        <f>IF($W156="N/A","",IF($W156="","",IF($W156&gt;=0.4,1,"")))</f>
        <v/>
      </c>
      <c r="Z156" s="151" t="str">
        <f>IF($W156="N/A","",IF($W156="","",IF($W156&gt;=0.6,1,"")))</f>
        <v/>
      </c>
      <c r="AA156" s="151" t="str">
        <f>IF($W156="N/A","",IF($W156="","",IF($W156&gt;=0.8,1,"")))</f>
        <v/>
      </c>
      <c r="AB156" s="152" t="str">
        <f>IF($W156="N/A","",IF($W156="","",IF($W156=1,1,"")))</f>
        <v/>
      </c>
      <c r="AC156" s="149" t="str">
        <f>IF(W156="","",IF(W156="N/A","N/A",IF(W156&gt;=0.6,"G",IF(W156&gt;=0.4,"Y","R"))))</f>
        <v/>
      </c>
      <c r="AD156" s="261"/>
    </row>
    <row r="157" spans="1:30" ht="14.25" customHeight="1" outlineLevel="1" thickTop="1">
      <c r="A157" s="104"/>
      <c r="B157" s="111"/>
      <c r="C157" s="506" t="s">
        <v>393</v>
      </c>
      <c r="D157" s="474" t="s">
        <v>536</v>
      </c>
      <c r="E157" s="477">
        <v>3</v>
      </c>
      <c r="F157" s="188" t="s">
        <v>159</v>
      </c>
      <c r="G157" s="112"/>
      <c r="H157" s="218"/>
      <c r="I157" s="468"/>
      <c r="J157" s="464" t="str">
        <f>IF(COUNTIF(H157:H166,"N/A")=10,"N/A",IF(COUNT(H157:H166)=0,"",IF(SUM(H157:H166)=0,0,IF(AVERAGE(H157:H166)&lt;0.5,1,IF(AVERAGE(H157:H166)=1,3,2)))))</f>
        <v/>
      </c>
      <c r="K157" s="464" t="str">
        <f>IF(COUNTIF(J157:J171,"N/A")=2,"N/A",IF(COUNT(J157:J171)=0,"",IF(COUNTIF(J157,"N/A")=1,SUM(J157:J171,3),IF(COUNTIF(J167,"N/A")=1,SUM(J157:J171,2),SUM(J157:J171)))))</f>
        <v/>
      </c>
      <c r="L157" s="481" t="str">
        <f>IF($K157="N/A","na",IF($K157="","",IF($K157&gt;0,1,"")))</f>
        <v/>
      </c>
      <c r="M157" s="483" t="str">
        <f>IF($K157="N/A","na",IF($K157="","",IF($K157&gt;1,1,"")))</f>
        <v/>
      </c>
      <c r="N157" s="483" t="str">
        <f>IF($K157="N/A","na",IF($K157="","",IF($K157&gt;2,1,"")))</f>
        <v/>
      </c>
      <c r="O157" s="483" t="str">
        <f>IF($K157="N/A","na",IF($K157="","",IF($K157&gt;3,1,"")))</f>
        <v/>
      </c>
      <c r="P157" s="485" t="str">
        <f>IF($K157="N/A","na",IF($K157="","",IF($K157&gt;4,1,"")))</f>
        <v/>
      </c>
      <c r="Q157" s="115"/>
      <c r="R157" s="40"/>
      <c r="S157" s="105"/>
      <c r="T157" s="17"/>
      <c r="U157" s="468"/>
      <c r="V157" s="464" t="str">
        <f>IF(COUNTIF(T157:T166,"N/A")=10,"N/A",IF(COUNT(T157:T166)=0,"",IF(SUM(T157:T166)=0,0,IF(AVERAGE(T157:T166)&lt;0.5,1,IF(AVERAGE(T157:T166)=1,3,2)))))</f>
        <v/>
      </c>
      <c r="W157" s="464" t="str">
        <f>IF(COUNTIF(V157:V171,"N/A")=2,"N/A",IF(V157&lt;3,V157,IF(COUNT(V157:V171)=0,"",SUMIF(V157:V171,"&lt;&gt;N/A"))))</f>
        <v/>
      </c>
      <c r="X157" s="481" t="str">
        <f>IF($W157="N/A","na",IF($W157="","",IF($W157&gt;0,1,"")))</f>
        <v/>
      </c>
      <c r="Y157" s="483" t="str">
        <f>IF($W157="N/A","na",IF($W157="","",IF($W157&gt;1,1,"")))</f>
        <v/>
      </c>
      <c r="Z157" s="483" t="str">
        <f>IF($W157="N/A","na",IF($W157="","",IF($W157&gt;2,1,"")))</f>
        <v/>
      </c>
      <c r="AA157" s="483" t="str">
        <f>IF($W157="N/A","na",IF($W157="","",IF($W157&gt;3,1,"")))</f>
        <v/>
      </c>
      <c r="AB157" s="485" t="str">
        <f>IF($W157="N/A","na",IF($W157="","",IF($W157&gt;4,1,"")))</f>
        <v/>
      </c>
      <c r="AC157" s="115"/>
      <c r="AD157" s="40"/>
    </row>
    <row r="158" spans="1:30" ht="28.5" outlineLevel="1">
      <c r="A158" s="104"/>
      <c r="B158" s="111"/>
      <c r="C158" s="507"/>
      <c r="D158" s="475"/>
      <c r="E158" s="478"/>
      <c r="F158" s="189" t="s">
        <v>160</v>
      </c>
      <c r="G158" s="114"/>
      <c r="H158" s="23"/>
      <c r="I158" s="480"/>
      <c r="J158" s="464"/>
      <c r="K158" s="464"/>
      <c r="L158" s="482"/>
      <c r="M158" s="484"/>
      <c r="N158" s="484"/>
      <c r="O158" s="484"/>
      <c r="P158" s="486"/>
      <c r="Q158" s="115"/>
      <c r="R158" s="40"/>
      <c r="S158" s="105"/>
      <c r="T158" s="17"/>
      <c r="U158" s="480"/>
      <c r="V158" s="464"/>
      <c r="W158" s="464"/>
      <c r="X158" s="482"/>
      <c r="Y158" s="484"/>
      <c r="Z158" s="484"/>
      <c r="AA158" s="484"/>
      <c r="AB158" s="486"/>
      <c r="AC158" s="115"/>
      <c r="AD158" s="40"/>
    </row>
    <row r="159" spans="1:30" ht="28.5" outlineLevel="1">
      <c r="A159" s="104"/>
      <c r="B159" s="111"/>
      <c r="C159" s="507"/>
      <c r="D159" s="475"/>
      <c r="E159" s="478"/>
      <c r="F159" s="189" t="s">
        <v>537</v>
      </c>
      <c r="G159" s="114"/>
      <c r="H159" s="23"/>
      <c r="I159" s="480"/>
      <c r="J159" s="464"/>
      <c r="K159" s="464"/>
      <c r="L159" s="482"/>
      <c r="M159" s="484"/>
      <c r="N159" s="484"/>
      <c r="O159" s="484"/>
      <c r="P159" s="486"/>
      <c r="Q159" s="115"/>
      <c r="R159" s="40"/>
      <c r="S159" s="105"/>
      <c r="T159" s="17"/>
      <c r="U159" s="480"/>
      <c r="V159" s="464"/>
      <c r="W159" s="464"/>
      <c r="X159" s="482"/>
      <c r="Y159" s="484"/>
      <c r="Z159" s="484"/>
      <c r="AA159" s="484"/>
      <c r="AB159" s="486"/>
      <c r="AC159" s="115"/>
      <c r="AD159" s="40"/>
    </row>
    <row r="160" spans="1:30" ht="28.5" outlineLevel="1">
      <c r="A160" s="104"/>
      <c r="B160" s="111"/>
      <c r="C160" s="507"/>
      <c r="D160" s="475"/>
      <c r="E160" s="478"/>
      <c r="F160" s="189" t="s">
        <v>538</v>
      </c>
      <c r="G160" s="114"/>
      <c r="H160" s="23"/>
      <c r="I160" s="480"/>
      <c r="J160" s="464"/>
      <c r="K160" s="464"/>
      <c r="L160" s="482"/>
      <c r="M160" s="484"/>
      <c r="N160" s="484"/>
      <c r="O160" s="484"/>
      <c r="P160" s="486"/>
      <c r="Q160" s="115"/>
      <c r="R160" s="40"/>
      <c r="S160" s="105"/>
      <c r="T160" s="17"/>
      <c r="U160" s="480"/>
      <c r="V160" s="464"/>
      <c r="W160" s="464"/>
      <c r="X160" s="482"/>
      <c r="Y160" s="484"/>
      <c r="Z160" s="484"/>
      <c r="AA160" s="484"/>
      <c r="AB160" s="486"/>
      <c r="AC160" s="115"/>
      <c r="AD160" s="40"/>
    </row>
    <row r="161" spans="1:30" ht="15" customHeight="1" outlineLevel="1">
      <c r="A161" s="104"/>
      <c r="B161" s="111"/>
      <c r="C161" s="507"/>
      <c r="D161" s="475"/>
      <c r="E161" s="478"/>
      <c r="F161" s="189" t="s">
        <v>539</v>
      </c>
      <c r="G161" s="118" t="s">
        <v>84</v>
      </c>
      <c r="H161" s="23"/>
      <c r="I161" s="480"/>
      <c r="J161" s="464"/>
      <c r="K161" s="464"/>
      <c r="L161" s="482"/>
      <c r="M161" s="484"/>
      <c r="N161" s="484"/>
      <c r="O161" s="484"/>
      <c r="P161" s="486"/>
      <c r="Q161" s="115"/>
      <c r="R161" s="40"/>
      <c r="S161" s="105"/>
      <c r="T161" s="17"/>
      <c r="U161" s="480"/>
      <c r="V161" s="464"/>
      <c r="W161" s="464"/>
      <c r="X161" s="482"/>
      <c r="Y161" s="484"/>
      <c r="Z161" s="484"/>
      <c r="AA161" s="484"/>
      <c r="AB161" s="486"/>
      <c r="AC161" s="115"/>
      <c r="AD161" s="40"/>
    </row>
    <row r="162" spans="1:30" ht="15" customHeight="1" outlineLevel="1">
      <c r="A162" s="104"/>
      <c r="B162" s="111"/>
      <c r="C162" s="507"/>
      <c r="D162" s="475"/>
      <c r="E162" s="478"/>
      <c r="F162" s="189" t="s">
        <v>540</v>
      </c>
      <c r="G162" s="118" t="s">
        <v>85</v>
      </c>
      <c r="H162" s="18"/>
      <c r="I162" s="480"/>
      <c r="J162" s="464"/>
      <c r="K162" s="464"/>
      <c r="L162" s="482"/>
      <c r="M162" s="484"/>
      <c r="N162" s="484"/>
      <c r="O162" s="484"/>
      <c r="P162" s="486"/>
      <c r="Q162" s="115"/>
      <c r="R162" s="40"/>
      <c r="S162" s="105"/>
      <c r="T162" s="17"/>
      <c r="U162" s="480"/>
      <c r="V162" s="464"/>
      <c r="W162" s="464"/>
      <c r="X162" s="482"/>
      <c r="Y162" s="484"/>
      <c r="Z162" s="484"/>
      <c r="AA162" s="484"/>
      <c r="AB162" s="486"/>
      <c r="AC162" s="115"/>
      <c r="AD162" s="40"/>
    </row>
    <row r="163" spans="1:30" ht="14.25" customHeight="1" outlineLevel="1">
      <c r="A163" s="104"/>
      <c r="B163" s="111"/>
      <c r="C163" s="507"/>
      <c r="D163" s="475"/>
      <c r="E163" s="478"/>
      <c r="F163" s="189" t="s">
        <v>541</v>
      </c>
      <c r="G163" s="114"/>
      <c r="H163" s="22"/>
      <c r="I163" s="480"/>
      <c r="J163" s="464"/>
      <c r="K163" s="464"/>
      <c r="L163" s="482"/>
      <c r="M163" s="484"/>
      <c r="N163" s="484"/>
      <c r="O163" s="484"/>
      <c r="P163" s="486"/>
      <c r="Q163" s="115"/>
      <c r="R163" s="40"/>
      <c r="S163" s="105"/>
      <c r="T163" s="17"/>
      <c r="U163" s="480"/>
      <c r="V163" s="464"/>
      <c r="W163" s="464"/>
      <c r="X163" s="482"/>
      <c r="Y163" s="484"/>
      <c r="Z163" s="484"/>
      <c r="AA163" s="484"/>
      <c r="AB163" s="486"/>
      <c r="AC163" s="115"/>
      <c r="AD163" s="40"/>
    </row>
    <row r="164" spans="1:30" ht="14.25" customHeight="1" outlineLevel="1">
      <c r="A164" s="104"/>
      <c r="B164" s="111"/>
      <c r="C164" s="507"/>
      <c r="D164" s="475"/>
      <c r="E164" s="478"/>
      <c r="F164" s="189" t="s">
        <v>542</v>
      </c>
      <c r="G164" s="114"/>
      <c r="H164" s="18"/>
      <c r="I164" s="480"/>
      <c r="J164" s="464"/>
      <c r="K164" s="464"/>
      <c r="L164" s="482"/>
      <c r="M164" s="484"/>
      <c r="N164" s="484"/>
      <c r="O164" s="484"/>
      <c r="P164" s="486"/>
      <c r="Q164" s="115"/>
      <c r="R164" s="40"/>
      <c r="S164" s="105"/>
      <c r="T164" s="17"/>
      <c r="U164" s="480"/>
      <c r="V164" s="464"/>
      <c r="W164" s="464"/>
      <c r="X164" s="482"/>
      <c r="Y164" s="484"/>
      <c r="Z164" s="484"/>
      <c r="AA164" s="484"/>
      <c r="AB164" s="486"/>
      <c r="AC164" s="115"/>
      <c r="AD164" s="40"/>
    </row>
    <row r="165" spans="1:30" ht="14.25" customHeight="1" outlineLevel="1">
      <c r="A165" s="104"/>
      <c r="B165" s="111"/>
      <c r="C165" s="507"/>
      <c r="D165" s="475"/>
      <c r="E165" s="478"/>
      <c r="F165" s="189" t="s">
        <v>543</v>
      </c>
      <c r="G165" s="114"/>
      <c r="H165" s="18"/>
      <c r="I165" s="480"/>
      <c r="J165" s="464"/>
      <c r="K165" s="464"/>
      <c r="L165" s="482"/>
      <c r="M165" s="484"/>
      <c r="N165" s="484"/>
      <c r="O165" s="484"/>
      <c r="P165" s="486"/>
      <c r="Q165" s="115"/>
      <c r="R165" s="40"/>
      <c r="S165" s="105"/>
      <c r="T165" s="17"/>
      <c r="U165" s="480"/>
      <c r="V165" s="464"/>
      <c r="W165" s="464"/>
      <c r="X165" s="482"/>
      <c r="Y165" s="484"/>
      <c r="Z165" s="484"/>
      <c r="AA165" s="484"/>
      <c r="AB165" s="486"/>
      <c r="AC165" s="115"/>
      <c r="AD165" s="40"/>
    </row>
    <row r="166" spans="1:30" ht="14.25" customHeight="1" outlineLevel="1">
      <c r="A166" s="104"/>
      <c r="B166" s="111"/>
      <c r="C166" s="507"/>
      <c r="D166" s="475"/>
      <c r="E166" s="479"/>
      <c r="F166" s="190" t="s">
        <v>544</v>
      </c>
      <c r="G166" s="117"/>
      <c r="H166" s="20"/>
      <c r="I166" s="469"/>
      <c r="J166" s="464"/>
      <c r="K166" s="464"/>
      <c r="L166" s="482"/>
      <c r="M166" s="484"/>
      <c r="N166" s="484"/>
      <c r="O166" s="484"/>
      <c r="P166" s="486"/>
      <c r="Q166" s="115"/>
      <c r="R166" s="40"/>
      <c r="S166" s="105"/>
      <c r="T166" s="17"/>
      <c r="U166" s="469"/>
      <c r="V166" s="464"/>
      <c r="W166" s="464"/>
      <c r="X166" s="482"/>
      <c r="Y166" s="484"/>
      <c r="Z166" s="484"/>
      <c r="AA166" s="484"/>
      <c r="AB166" s="486"/>
      <c r="AC166" s="115"/>
      <c r="AD166" s="40"/>
    </row>
    <row r="167" spans="1:30" ht="14.25" customHeight="1" outlineLevel="1">
      <c r="A167" s="104"/>
      <c r="B167" s="111"/>
      <c r="C167" s="507"/>
      <c r="D167" s="475"/>
      <c r="E167" s="477">
        <v>5</v>
      </c>
      <c r="F167" s="188" t="s">
        <v>545</v>
      </c>
      <c r="G167" s="112"/>
      <c r="H167" s="218"/>
      <c r="I167" s="468"/>
      <c r="J167" s="464" t="str">
        <f>IF(COUNTIF(H167:H171,"N/A")=5,"N/A",IF(COUNT(H167:H171)=0,"",IF(SUM(H167:H171)=0,0,IF(AVERAGE(H167:H171)&lt;1,1,IF(AVERAGE(H167:H171)=1,2)))))</f>
        <v/>
      </c>
      <c r="K167" s="464"/>
      <c r="L167" s="482"/>
      <c r="M167" s="484"/>
      <c r="N167" s="484"/>
      <c r="O167" s="484"/>
      <c r="P167" s="486"/>
      <c r="Q167" s="115"/>
      <c r="R167" s="40"/>
      <c r="S167" s="105"/>
      <c r="T167" s="17"/>
      <c r="U167" s="468"/>
      <c r="V167" s="464" t="str">
        <f>IF(COUNTIF(T167:T171,"N/A")=5,"N/A",IF(COUNT(T167:T171)=0,"",IF(SUM(T167:T171)=0,0,IF(AVERAGE(T167:T171)&lt;1,1,IF(AVERAGE(T167:T171)=1,2)))))</f>
        <v/>
      </c>
      <c r="W167" s="464"/>
      <c r="X167" s="482"/>
      <c r="Y167" s="484"/>
      <c r="Z167" s="484"/>
      <c r="AA167" s="484"/>
      <c r="AB167" s="486"/>
      <c r="AC167" s="115"/>
      <c r="AD167" s="40"/>
    </row>
    <row r="168" spans="1:30" ht="28.5" outlineLevel="1">
      <c r="A168" s="104"/>
      <c r="B168" s="111"/>
      <c r="C168" s="507"/>
      <c r="D168" s="475"/>
      <c r="E168" s="478"/>
      <c r="F168" s="189" t="s">
        <v>546</v>
      </c>
      <c r="G168" s="114"/>
      <c r="H168" s="18"/>
      <c r="I168" s="480"/>
      <c r="J168" s="464"/>
      <c r="K168" s="464"/>
      <c r="L168" s="482"/>
      <c r="M168" s="484"/>
      <c r="N168" s="484"/>
      <c r="O168" s="484"/>
      <c r="P168" s="486"/>
      <c r="Q168" s="115"/>
      <c r="R168" s="40"/>
      <c r="S168" s="105"/>
      <c r="T168" s="17"/>
      <c r="U168" s="480"/>
      <c r="V168" s="464"/>
      <c r="W168" s="464"/>
      <c r="X168" s="482"/>
      <c r="Y168" s="484"/>
      <c r="Z168" s="484"/>
      <c r="AA168" s="484"/>
      <c r="AB168" s="486"/>
      <c r="AC168" s="115"/>
      <c r="AD168" s="40"/>
    </row>
    <row r="169" spans="1:30" ht="14.25" outlineLevel="1">
      <c r="A169" s="104"/>
      <c r="B169" s="111"/>
      <c r="C169" s="507"/>
      <c r="D169" s="475"/>
      <c r="E169" s="478"/>
      <c r="F169" s="189" t="s">
        <v>963</v>
      </c>
      <c r="G169" s="114"/>
      <c r="H169" s="22"/>
      <c r="I169" s="480"/>
      <c r="J169" s="464"/>
      <c r="K169" s="464"/>
      <c r="L169" s="482"/>
      <c r="M169" s="484"/>
      <c r="N169" s="484"/>
      <c r="O169" s="484"/>
      <c r="P169" s="486"/>
      <c r="Q169" s="115"/>
      <c r="R169" s="40"/>
      <c r="S169" s="105"/>
      <c r="T169" s="17"/>
      <c r="U169" s="480"/>
      <c r="V169" s="464"/>
      <c r="W169" s="464"/>
      <c r="X169" s="482"/>
      <c r="Y169" s="484"/>
      <c r="Z169" s="484"/>
      <c r="AA169" s="484"/>
      <c r="AB169" s="486"/>
      <c r="AC169" s="115"/>
      <c r="AD169" s="40"/>
    </row>
    <row r="170" spans="1:30" ht="14.25" customHeight="1" outlineLevel="1">
      <c r="A170" s="104"/>
      <c r="B170" s="111"/>
      <c r="C170" s="507"/>
      <c r="D170" s="475"/>
      <c r="E170" s="478"/>
      <c r="F170" s="189" t="s">
        <v>547</v>
      </c>
      <c r="G170" s="114"/>
      <c r="H170" s="23"/>
      <c r="I170" s="480"/>
      <c r="J170" s="464"/>
      <c r="K170" s="464"/>
      <c r="L170" s="482"/>
      <c r="M170" s="484"/>
      <c r="N170" s="484"/>
      <c r="O170" s="484"/>
      <c r="P170" s="486"/>
      <c r="Q170" s="115"/>
      <c r="R170" s="40"/>
      <c r="S170" s="105"/>
      <c r="T170" s="17"/>
      <c r="U170" s="480"/>
      <c r="V170" s="464"/>
      <c r="W170" s="464"/>
      <c r="X170" s="482"/>
      <c r="Y170" s="484"/>
      <c r="Z170" s="484"/>
      <c r="AA170" s="484"/>
      <c r="AB170" s="486"/>
      <c r="AC170" s="115"/>
      <c r="AD170" s="40"/>
    </row>
    <row r="171" spans="1:30" ht="28.5" outlineLevel="1">
      <c r="A171" s="104"/>
      <c r="B171" s="111"/>
      <c r="C171" s="507"/>
      <c r="D171" s="475"/>
      <c r="E171" s="478"/>
      <c r="F171" s="189" t="s">
        <v>548</v>
      </c>
      <c r="G171" s="114"/>
      <c r="H171" s="19"/>
      <c r="I171" s="480"/>
      <c r="J171" s="464"/>
      <c r="K171" s="464"/>
      <c r="L171" s="482"/>
      <c r="M171" s="484"/>
      <c r="N171" s="484"/>
      <c r="O171" s="484"/>
      <c r="P171" s="486"/>
      <c r="Q171" s="115"/>
      <c r="R171" s="40"/>
      <c r="S171" s="105"/>
      <c r="T171" s="17"/>
      <c r="U171" s="480"/>
      <c r="V171" s="464"/>
      <c r="W171" s="464"/>
      <c r="X171" s="482"/>
      <c r="Y171" s="484"/>
      <c r="Z171" s="484"/>
      <c r="AA171" s="484"/>
      <c r="AB171" s="486"/>
      <c r="AC171" s="115"/>
      <c r="AD171" s="40"/>
    </row>
    <row r="172" spans="1:30" ht="42.75" outlineLevel="1">
      <c r="A172" s="104"/>
      <c r="B172" s="111"/>
      <c r="C172" s="506" t="s">
        <v>394</v>
      </c>
      <c r="D172" s="474" t="s">
        <v>555</v>
      </c>
      <c r="E172" s="477">
        <v>3</v>
      </c>
      <c r="F172" s="188" t="s">
        <v>551</v>
      </c>
      <c r="G172" s="112"/>
      <c r="H172" s="218"/>
      <c r="I172" s="465"/>
      <c r="J172" s="464" t="str">
        <f>IF(COUNTIF(H172:H175,"N/A")=5,"N/A",IF(COUNT(H172:H175)=0,"",IF(SUM(H172:H175)=0,0,IF(AVERAGE(H172:H175)&lt;0.5,1,IF(AVERAGE(H172:H175)=1,3,2)))))</f>
        <v/>
      </c>
      <c r="K172" s="464" t="str">
        <f>IF(COUNTIF(J172:J177,"N/A")=2,"N/A",IF(COUNT(J172:J177)=0,"",IF(COUNTIF(J172,"N/A")=1,SUM(J172:J177,3),IF(COUNTIF(J177,"N/A")=1,SUM(J172:J177,2),SUM(J172:J177)))))</f>
        <v/>
      </c>
      <c r="L172" s="481" t="str">
        <f>IF($K172="N/A","na",IF($K172="","",IF($K172&gt;0,1,"")))</f>
        <v/>
      </c>
      <c r="M172" s="483" t="str">
        <f>IF($K172="N/A","na",IF($K172="","",IF($K172&gt;1,1,"")))</f>
        <v/>
      </c>
      <c r="N172" s="483" t="str">
        <f>IF($K172="N/A","na",IF($K172="","",IF($K172&gt;2,1,"")))</f>
        <v/>
      </c>
      <c r="O172" s="483" t="str">
        <f>IF($K172="N/A","na",IF($K172="","",IF($K172&gt;3,1,"")))</f>
        <v/>
      </c>
      <c r="P172" s="485" t="str">
        <f>IF($K172="N/A","na",IF($K172="","",IF($K172&gt;4,1,"")))</f>
        <v/>
      </c>
      <c r="Q172" s="115"/>
      <c r="R172" s="40"/>
      <c r="S172" s="105"/>
      <c r="T172" s="17"/>
      <c r="U172" s="465"/>
      <c r="V172" s="464" t="str">
        <f>IF(COUNTIF(T172:T176,"N/A")=5,"N/A",IF(COUNT(T172:T176)=0,"",IF(SUM(T172:T176)=0,0,IF(AVERAGE(T172:T176)&lt;0.5,1,IF(AVERAGE(T172:T176)=1,3,2)))))</f>
        <v/>
      </c>
      <c r="W172" s="464" t="str">
        <f>IF(COUNTIF(V172:V177,"N/A")=2,"N/A",IF(V172&lt;3,V172,IF(COUNT(V172:V177)=0,"",SUMIF(V172:V177,"&lt;&gt;N/A"))))</f>
        <v/>
      </c>
      <c r="X172" s="481" t="str">
        <f>IF($W172="N/A","na",IF($W172="","",IF($W172&gt;0,1,"")))</f>
        <v/>
      </c>
      <c r="Y172" s="483" t="str">
        <f>IF($W172="N/A","na",IF($W172="","",IF($W172&gt;1,1,"")))</f>
        <v/>
      </c>
      <c r="Z172" s="483" t="str">
        <f>IF($W172="N/A","na",IF($W172="","",IF($W172&gt;2,1,"")))</f>
        <v/>
      </c>
      <c r="AA172" s="483" t="str">
        <f>IF($W172="N/A","na",IF($W172="","",IF($W172&gt;3,1,"")))</f>
        <v/>
      </c>
      <c r="AB172" s="485" t="str">
        <f>IF($W172="N/A","na",IF($W172="","",IF($W172&gt;4,1,"")))</f>
        <v/>
      </c>
      <c r="AC172" s="115"/>
      <c r="AD172" s="40"/>
    </row>
    <row r="173" spans="1:30" ht="57" outlineLevel="1">
      <c r="A173" s="104"/>
      <c r="B173" s="111"/>
      <c r="C173" s="507"/>
      <c r="D173" s="475"/>
      <c r="E173" s="478"/>
      <c r="F173" s="189" t="s">
        <v>552</v>
      </c>
      <c r="G173" s="114"/>
      <c r="H173" s="23"/>
      <c r="I173" s="466"/>
      <c r="J173" s="464"/>
      <c r="K173" s="464"/>
      <c r="L173" s="482"/>
      <c r="M173" s="484"/>
      <c r="N173" s="484"/>
      <c r="O173" s="484"/>
      <c r="P173" s="486"/>
      <c r="Q173" s="115"/>
      <c r="R173" s="40"/>
      <c r="S173" s="105"/>
      <c r="T173" s="17"/>
      <c r="U173" s="466"/>
      <c r="V173" s="464"/>
      <c r="W173" s="464"/>
      <c r="X173" s="482"/>
      <c r="Y173" s="484"/>
      <c r="Z173" s="484"/>
      <c r="AA173" s="484"/>
      <c r="AB173" s="486"/>
      <c r="AC173" s="115"/>
      <c r="AD173" s="40"/>
    </row>
    <row r="174" spans="1:30" ht="28.5" outlineLevel="1">
      <c r="A174" s="104"/>
      <c r="B174" s="111"/>
      <c r="C174" s="507"/>
      <c r="D174" s="475"/>
      <c r="E174" s="478"/>
      <c r="F174" s="189" t="s">
        <v>553</v>
      </c>
      <c r="G174" s="114"/>
      <c r="H174" s="23"/>
      <c r="I174" s="466"/>
      <c r="J174" s="464"/>
      <c r="K174" s="464"/>
      <c r="L174" s="482"/>
      <c r="M174" s="484"/>
      <c r="N174" s="484"/>
      <c r="O174" s="484"/>
      <c r="P174" s="486"/>
      <c r="Q174" s="115"/>
      <c r="R174" s="40"/>
      <c r="S174" s="105"/>
      <c r="T174" s="17"/>
      <c r="U174" s="466"/>
      <c r="V174" s="464"/>
      <c r="W174" s="464"/>
      <c r="X174" s="482"/>
      <c r="Y174" s="484"/>
      <c r="Z174" s="484"/>
      <c r="AA174" s="484"/>
      <c r="AB174" s="486"/>
      <c r="AC174" s="115"/>
      <c r="AD174" s="40"/>
    </row>
    <row r="175" spans="1:30" ht="14.25" customHeight="1" outlineLevel="1">
      <c r="A175" s="104"/>
      <c r="B175" s="111"/>
      <c r="C175" s="507"/>
      <c r="D175" s="475"/>
      <c r="E175" s="478"/>
      <c r="F175" s="189" t="s">
        <v>554</v>
      </c>
      <c r="G175" s="114"/>
      <c r="H175" s="23"/>
      <c r="I175" s="466"/>
      <c r="J175" s="464"/>
      <c r="K175" s="464"/>
      <c r="L175" s="482"/>
      <c r="M175" s="484"/>
      <c r="N175" s="484"/>
      <c r="O175" s="484"/>
      <c r="P175" s="486"/>
      <c r="Q175" s="115"/>
      <c r="R175" s="40"/>
      <c r="S175" s="105"/>
      <c r="T175" s="17"/>
      <c r="U175" s="466"/>
      <c r="V175" s="464"/>
      <c r="W175" s="464"/>
      <c r="X175" s="482"/>
      <c r="Y175" s="484"/>
      <c r="Z175" s="484"/>
      <c r="AA175" s="484"/>
      <c r="AB175" s="486"/>
      <c r="AC175" s="115"/>
      <c r="AD175" s="40"/>
    </row>
    <row r="176" spans="1:30" ht="28.5" outlineLevel="1">
      <c r="A176" s="104"/>
      <c r="B176" s="111"/>
      <c r="C176" s="507"/>
      <c r="D176" s="475"/>
      <c r="E176" s="479"/>
      <c r="F176" s="191" t="s">
        <v>556</v>
      </c>
      <c r="G176" s="120"/>
      <c r="H176" s="19"/>
      <c r="I176" s="467"/>
      <c r="J176" s="464"/>
      <c r="K176" s="464"/>
      <c r="L176" s="482"/>
      <c r="M176" s="484"/>
      <c r="N176" s="484"/>
      <c r="O176" s="484"/>
      <c r="P176" s="486"/>
      <c r="Q176" s="115"/>
      <c r="R176" s="40"/>
      <c r="S176" s="105"/>
      <c r="T176" s="17"/>
      <c r="U176" s="467"/>
      <c r="V176" s="464"/>
      <c r="W176" s="464"/>
      <c r="X176" s="482"/>
      <c r="Y176" s="484"/>
      <c r="Z176" s="484"/>
      <c r="AA176" s="484"/>
      <c r="AB176" s="486"/>
      <c r="AC176" s="115"/>
      <c r="AD176" s="40"/>
    </row>
    <row r="177" spans="1:30" ht="28.5" outlineLevel="1">
      <c r="A177" s="104"/>
      <c r="B177" s="111"/>
      <c r="C177" s="507"/>
      <c r="D177" s="475"/>
      <c r="E177" s="203">
        <v>5</v>
      </c>
      <c r="F177" s="188" t="s">
        <v>964</v>
      </c>
      <c r="G177" s="112"/>
      <c r="H177" s="17"/>
      <c r="I177" s="29"/>
      <c r="J177" s="27" t="str">
        <f>IF(COUNTIF(H177:H177,"N/A")=1,"N/A",IF(COUNT(H177:H177)=0,"",IF(SUM(H177:H177)=0,0,IF(AVERAGE(H177:H177)&lt;1,1,IF(AVERAGE(H177:H177)=1,2)))))</f>
        <v/>
      </c>
      <c r="K177" s="464"/>
      <c r="L177" s="482"/>
      <c r="M177" s="484"/>
      <c r="N177" s="484"/>
      <c r="O177" s="484"/>
      <c r="P177" s="486"/>
      <c r="Q177" s="115"/>
      <c r="R177" s="40"/>
      <c r="S177" s="105"/>
      <c r="T177" s="17"/>
      <c r="U177" s="29"/>
      <c r="V177" s="27" t="str">
        <f>IF(COUNTIF(T177:T177,"N/A")=2,"N/A",IF(COUNT(T177:T177)=0,"",IF(SUM(T177:T177)=0,0,IF(AVERAGE(T177:T177)&lt;1,1,IF(AVERAGE(T177:T177)=1,2)))))</f>
        <v/>
      </c>
      <c r="W177" s="464"/>
      <c r="X177" s="482"/>
      <c r="Y177" s="484"/>
      <c r="Z177" s="484"/>
      <c r="AA177" s="484"/>
      <c r="AB177" s="486"/>
      <c r="AC177" s="115"/>
      <c r="AD177" s="40"/>
    </row>
    <row r="178" spans="1:30" ht="14.25" customHeight="1" outlineLevel="1">
      <c r="A178" s="104"/>
      <c r="B178" s="111"/>
      <c r="C178" s="506" t="s">
        <v>395</v>
      </c>
      <c r="D178" s="474" t="s">
        <v>549</v>
      </c>
      <c r="E178" s="477">
        <v>3</v>
      </c>
      <c r="F178" s="188" t="s">
        <v>161</v>
      </c>
      <c r="G178" s="112"/>
      <c r="H178" s="17"/>
      <c r="I178" s="465"/>
      <c r="J178" s="464" t="str">
        <f>IF(COUNTIF(H178:H180,"N/A")=3,"N/A",IF(COUNT(H178:H180)=0,"",IF(SUM(H178:H180)=0,0,IF(AVERAGE(H178:H180)&lt;0.5,1,IF(AVERAGE(H178:H180)=1,3,2)))))</f>
        <v/>
      </c>
      <c r="K178" s="464" t="str">
        <f>IF(COUNTIF(J178:J182,"N/A")=2,"N/A",IF(COUNT(J178:J182)=0,"",IF(COUNTIF(J178,"N/A")=1,SUM(J178:J182,3),IF(COUNTIF(J181,"N/A")=1,SUM(J178:J182,2),SUM(J178:J182)))))</f>
        <v/>
      </c>
      <c r="L178" s="481" t="str">
        <f>IF($K178="N/A","na",IF($K178="","",IF($K178&gt;0,1,"")))</f>
        <v/>
      </c>
      <c r="M178" s="483" t="str">
        <f>IF($K178="N/A","na",IF($K178="","",IF($K178&gt;1,1,"")))</f>
        <v/>
      </c>
      <c r="N178" s="483" t="str">
        <f>IF($K178="N/A","na",IF($K178="","",IF($K178&gt;2,1,"")))</f>
        <v/>
      </c>
      <c r="O178" s="483" t="str">
        <f>IF($K178="N/A","na",IF($K178="","",IF($K178&gt;3,1,"")))</f>
        <v/>
      </c>
      <c r="P178" s="485" t="str">
        <f>IF($K178="N/A","na",IF($K178="","",IF($K178&gt;4,1,"")))</f>
        <v/>
      </c>
      <c r="Q178" s="115"/>
      <c r="R178" s="40"/>
      <c r="S178" s="105"/>
      <c r="T178" s="17"/>
      <c r="U178" s="465"/>
      <c r="V178" s="464" t="str">
        <f>IF(COUNTIF(T178:T180,"N/A")=3,"N/A",IF(COUNT(T178:T180)=0,"",IF(SUM(T178:T180)=0,0,IF(AVERAGE(T178:T180)&lt;0.5,1,IF(AVERAGE(T178:T180)=1,3,2)))))</f>
        <v/>
      </c>
      <c r="W178" s="464" t="str">
        <f>IF(COUNTIF(V178:V182,"N/A")=2,"N/A",IF(V178&lt;3,V178,IF(COUNT(V178:V182)=0,"",SUMIF(V178:V182,"&lt;&gt;N/A"))))</f>
        <v/>
      </c>
      <c r="X178" s="481" t="str">
        <f>IF($W178="N/A","na",IF($W178="","",IF($W178&gt;0,1,"")))</f>
        <v/>
      </c>
      <c r="Y178" s="483" t="str">
        <f>IF($W178="N/A","na",IF($W178="","",IF($W178&gt;1,1,"")))</f>
        <v/>
      </c>
      <c r="Z178" s="483" t="str">
        <f>IF($W178="N/A","na",IF($W178="","",IF($W178&gt;2,1,"")))</f>
        <v/>
      </c>
      <c r="AA178" s="483" t="str">
        <f>IF($W178="N/A","na",IF($W178="","",IF($W178&gt;3,1,"")))</f>
        <v/>
      </c>
      <c r="AB178" s="485" t="str">
        <f>IF($W178="N/A","na",IF($W178="","",IF($W178&gt;4,1,"")))</f>
        <v/>
      </c>
      <c r="AC178" s="115"/>
      <c r="AD178" s="40"/>
    </row>
    <row r="179" spans="1:30" ht="28.5" outlineLevel="1">
      <c r="A179" s="104"/>
      <c r="B179" s="111"/>
      <c r="C179" s="507"/>
      <c r="D179" s="475"/>
      <c r="E179" s="478"/>
      <c r="F179" s="189" t="s">
        <v>550</v>
      </c>
      <c r="G179" s="114"/>
      <c r="H179" s="22"/>
      <c r="I179" s="466"/>
      <c r="J179" s="464"/>
      <c r="K179" s="464"/>
      <c r="L179" s="482"/>
      <c r="M179" s="484"/>
      <c r="N179" s="484"/>
      <c r="O179" s="484"/>
      <c r="P179" s="486"/>
      <c r="Q179" s="115"/>
      <c r="R179" s="40"/>
      <c r="S179" s="105"/>
      <c r="T179" s="17"/>
      <c r="U179" s="466"/>
      <c r="V179" s="464"/>
      <c r="W179" s="464"/>
      <c r="X179" s="482"/>
      <c r="Y179" s="484"/>
      <c r="Z179" s="484"/>
      <c r="AA179" s="484"/>
      <c r="AB179" s="486"/>
      <c r="AC179" s="115"/>
      <c r="AD179" s="40"/>
    </row>
    <row r="180" spans="1:30" ht="14.25" customHeight="1" outlineLevel="1">
      <c r="A180" s="104"/>
      <c r="B180" s="111"/>
      <c r="C180" s="507"/>
      <c r="D180" s="475"/>
      <c r="E180" s="479"/>
      <c r="F180" s="190" t="s">
        <v>369</v>
      </c>
      <c r="G180" s="124" t="s">
        <v>86</v>
      </c>
      <c r="H180" s="19"/>
      <c r="I180" s="467"/>
      <c r="J180" s="464"/>
      <c r="K180" s="464"/>
      <c r="L180" s="482"/>
      <c r="M180" s="484"/>
      <c r="N180" s="484"/>
      <c r="O180" s="484"/>
      <c r="P180" s="486"/>
      <c r="Q180" s="115"/>
      <c r="R180" s="40"/>
      <c r="S180" s="105"/>
      <c r="T180" s="17"/>
      <c r="U180" s="467"/>
      <c r="V180" s="464"/>
      <c r="W180" s="464"/>
      <c r="X180" s="482"/>
      <c r="Y180" s="484"/>
      <c r="Z180" s="484"/>
      <c r="AA180" s="484"/>
      <c r="AB180" s="486"/>
      <c r="AC180" s="115"/>
      <c r="AD180" s="40"/>
    </row>
    <row r="181" spans="1:30" ht="14.25" customHeight="1" outlineLevel="1">
      <c r="A181" s="104"/>
      <c r="B181" s="111"/>
      <c r="C181" s="507"/>
      <c r="D181" s="475"/>
      <c r="E181" s="477">
        <v>5</v>
      </c>
      <c r="F181" s="188" t="s">
        <v>162</v>
      </c>
      <c r="G181" s="112"/>
      <c r="H181" s="218"/>
      <c r="I181" s="465"/>
      <c r="J181" s="464" t="str">
        <f>IF(COUNTIF(H181:H182,"N/A")=2,"N/A",IF(COUNT(H181:H182)=0,"",IF(SUM(H181:H182)=0,0,IF(AVERAGE(H181:H182)&lt;1,1,IF(AVERAGE(H181:H182)=1,2)))))</f>
        <v/>
      </c>
      <c r="K181" s="464"/>
      <c r="L181" s="482"/>
      <c r="M181" s="484"/>
      <c r="N181" s="484"/>
      <c r="O181" s="484"/>
      <c r="P181" s="486"/>
      <c r="Q181" s="115"/>
      <c r="R181" s="40"/>
      <c r="S181" s="105"/>
      <c r="T181" s="17"/>
      <c r="U181" s="465"/>
      <c r="V181" s="464" t="str">
        <f>IF(COUNTIF(T181:T182,"N/A")=2,"N/A",IF(COUNT(T181:T182)=0,"",IF(SUM(T181:T182)=0,0,IF(AVERAGE(T181:T182)&lt;1,1,IF(AVERAGE(T181:T182)=1,2)))))</f>
        <v/>
      </c>
      <c r="W181" s="464"/>
      <c r="X181" s="482"/>
      <c r="Y181" s="484"/>
      <c r="Z181" s="484"/>
      <c r="AA181" s="484"/>
      <c r="AB181" s="486"/>
      <c r="AC181" s="115"/>
      <c r="AD181" s="40"/>
    </row>
    <row r="182" spans="1:30" ht="28.5" outlineLevel="1">
      <c r="A182" s="104"/>
      <c r="B182" s="111"/>
      <c r="C182" s="507"/>
      <c r="D182" s="475"/>
      <c r="E182" s="478"/>
      <c r="F182" s="189" t="s">
        <v>163</v>
      </c>
      <c r="G182" s="114"/>
      <c r="H182" s="19"/>
      <c r="I182" s="466"/>
      <c r="J182" s="464"/>
      <c r="K182" s="464"/>
      <c r="L182" s="482"/>
      <c r="M182" s="484"/>
      <c r="N182" s="484"/>
      <c r="O182" s="484"/>
      <c r="P182" s="486"/>
      <c r="Q182" s="115"/>
      <c r="R182" s="40"/>
      <c r="S182" s="105"/>
      <c r="T182" s="17"/>
      <c r="U182" s="466"/>
      <c r="V182" s="464"/>
      <c r="W182" s="464"/>
      <c r="X182" s="482"/>
      <c r="Y182" s="484"/>
      <c r="Z182" s="484"/>
      <c r="AA182" s="484"/>
      <c r="AB182" s="486"/>
      <c r="AC182" s="115"/>
      <c r="AD182" s="40"/>
    </row>
    <row r="183" spans="1:30" ht="14.25" customHeight="1" outlineLevel="1">
      <c r="A183" s="104"/>
      <c r="B183" s="111"/>
      <c r="C183" s="506" t="s">
        <v>396</v>
      </c>
      <c r="D183" s="474" t="s">
        <v>558</v>
      </c>
      <c r="E183" s="477">
        <v>3</v>
      </c>
      <c r="F183" s="188" t="s">
        <v>164</v>
      </c>
      <c r="G183" s="112"/>
      <c r="H183" s="218"/>
      <c r="I183" s="468"/>
      <c r="J183" s="464" t="str">
        <f>IF(COUNTIF(H183:H186,"N/A")=4,"N/A",IF(COUNT(H183:H186)=0,"",IF(SUM(H183:H186)=0,0,IF(AVERAGE(H183:H186)&lt;0.5,1,IF(AVERAGE(H183:H186)=1,3,2)))))</f>
        <v/>
      </c>
      <c r="K183" s="464" t="str">
        <f>IF(COUNTIF(J183:J189,"N/A")=2,"N/A",IF(COUNT(J183:J189)=0,"",IF(COUNTIF(J183,"N/A")=1,SUM(J183:J189,3),IF(COUNTIF(J187,"N/A")=1,SUM(J183:J189,2),SUM(J183:J189)))))</f>
        <v/>
      </c>
      <c r="L183" s="481" t="str">
        <f>IF($K183="N/A","na",IF($K183="","",IF($K183&gt;0,1,"")))</f>
        <v/>
      </c>
      <c r="M183" s="483" t="str">
        <f>IF($K183="N/A","na",IF($K183="","",IF($K183&gt;1,1,"")))</f>
        <v/>
      </c>
      <c r="N183" s="483" t="str">
        <f>IF($K183="N/A","na",IF($K183="","",IF($K183&gt;2,1,"")))</f>
        <v/>
      </c>
      <c r="O183" s="483" t="str">
        <f>IF($K183="N/A","na",IF($K183="","",IF($K183&gt;3,1,"")))</f>
        <v/>
      </c>
      <c r="P183" s="485" t="str">
        <f>IF($K183="N/A","na",IF($K183="","",IF($K183&gt;4,1,"")))</f>
        <v/>
      </c>
      <c r="Q183" s="115"/>
      <c r="R183" s="40"/>
      <c r="S183" s="105"/>
      <c r="T183" s="17"/>
      <c r="U183" s="468"/>
      <c r="V183" s="464" t="str">
        <f>IF(COUNTIF(T183:T186,"N/A")=4,"N/A",IF(COUNT(T183:T186)=0,"",IF(SUM(T183:T186)=0,0,IF(AVERAGE(T183:T186)&lt;0.5,1,IF(AVERAGE(T183:T186)=1,3,2)))))</f>
        <v/>
      </c>
      <c r="W183" s="464" t="str">
        <f>IF(COUNTIF(V183:V189,"N/A")=2,"N/A",IF(V183&lt;3,V183,IF(COUNT(V183:V189)=0,"",SUMIF(V183:V189,"&lt;&gt;N/A"))))</f>
        <v/>
      </c>
      <c r="X183" s="481" t="str">
        <f>IF($W183="N/A","na",IF($W183="","",IF($W183&gt;0,1,"")))</f>
        <v/>
      </c>
      <c r="Y183" s="483" t="str">
        <f>IF($W183="N/A","na",IF($W183="","",IF($W183&gt;1,1,"")))</f>
        <v/>
      </c>
      <c r="Z183" s="483" t="str">
        <f>IF($W183="N/A","na",IF($W183="","",IF($W183&gt;2,1,"")))</f>
        <v/>
      </c>
      <c r="AA183" s="483" t="str">
        <f>IF($W183="N/A","na",IF($W183="","",IF($W183&gt;3,1,"")))</f>
        <v/>
      </c>
      <c r="AB183" s="485" t="str">
        <f>IF($W183="N/A","na",IF($W183="","",IF($W183&gt;4,1,"")))</f>
        <v/>
      </c>
      <c r="AC183" s="115"/>
      <c r="AD183" s="40"/>
    </row>
    <row r="184" spans="1:30" ht="14.25" customHeight="1" outlineLevel="1">
      <c r="A184" s="104"/>
      <c r="B184" s="111"/>
      <c r="C184" s="507"/>
      <c r="D184" s="475"/>
      <c r="E184" s="478"/>
      <c r="F184" s="189" t="s">
        <v>165</v>
      </c>
      <c r="G184" s="114"/>
      <c r="H184" s="23"/>
      <c r="I184" s="480"/>
      <c r="J184" s="464"/>
      <c r="K184" s="464"/>
      <c r="L184" s="482"/>
      <c r="M184" s="484"/>
      <c r="N184" s="484"/>
      <c r="O184" s="484"/>
      <c r="P184" s="486"/>
      <c r="Q184" s="115"/>
      <c r="R184" s="40"/>
      <c r="S184" s="105"/>
      <c r="T184" s="17"/>
      <c r="U184" s="480"/>
      <c r="V184" s="464"/>
      <c r="W184" s="464"/>
      <c r="X184" s="482"/>
      <c r="Y184" s="484"/>
      <c r="Z184" s="484"/>
      <c r="AA184" s="484"/>
      <c r="AB184" s="486"/>
      <c r="AC184" s="115"/>
      <c r="AD184" s="40"/>
    </row>
    <row r="185" spans="1:30" ht="15" customHeight="1" outlineLevel="1">
      <c r="A185" s="104"/>
      <c r="B185" s="111"/>
      <c r="C185" s="507"/>
      <c r="D185" s="475"/>
      <c r="E185" s="478"/>
      <c r="F185" s="189" t="s">
        <v>166</v>
      </c>
      <c r="G185" s="118" t="s">
        <v>87</v>
      </c>
      <c r="H185" s="23"/>
      <c r="I185" s="480"/>
      <c r="J185" s="464"/>
      <c r="K185" s="464"/>
      <c r="L185" s="482"/>
      <c r="M185" s="484"/>
      <c r="N185" s="484"/>
      <c r="O185" s="484"/>
      <c r="P185" s="486"/>
      <c r="Q185" s="115"/>
      <c r="R185" s="40"/>
      <c r="S185" s="105"/>
      <c r="T185" s="17"/>
      <c r="U185" s="480"/>
      <c r="V185" s="464"/>
      <c r="W185" s="464"/>
      <c r="X185" s="482"/>
      <c r="Y185" s="484"/>
      <c r="Z185" s="484"/>
      <c r="AA185" s="484"/>
      <c r="AB185" s="486"/>
      <c r="AC185" s="115"/>
      <c r="AD185" s="40"/>
    </row>
    <row r="186" spans="1:30" ht="15" customHeight="1" outlineLevel="1">
      <c r="A186" s="104"/>
      <c r="B186" s="111"/>
      <c r="C186" s="507"/>
      <c r="D186" s="475"/>
      <c r="E186" s="479"/>
      <c r="F186" s="190" t="s">
        <v>167</v>
      </c>
      <c r="G186" s="124" t="s">
        <v>49</v>
      </c>
      <c r="H186" s="19"/>
      <c r="I186" s="469"/>
      <c r="J186" s="464"/>
      <c r="K186" s="464"/>
      <c r="L186" s="482"/>
      <c r="M186" s="484"/>
      <c r="N186" s="484"/>
      <c r="O186" s="484"/>
      <c r="P186" s="486"/>
      <c r="Q186" s="115"/>
      <c r="R186" s="40"/>
      <c r="S186" s="105"/>
      <c r="T186" s="17"/>
      <c r="U186" s="469"/>
      <c r="V186" s="464"/>
      <c r="W186" s="464"/>
      <c r="X186" s="482"/>
      <c r="Y186" s="484"/>
      <c r="Z186" s="484"/>
      <c r="AA186" s="484"/>
      <c r="AB186" s="486"/>
      <c r="AC186" s="115"/>
      <c r="AD186" s="40"/>
    </row>
    <row r="187" spans="1:30" ht="99.75" outlineLevel="1">
      <c r="A187" s="104"/>
      <c r="B187" s="111"/>
      <c r="C187" s="507"/>
      <c r="D187" s="475"/>
      <c r="E187" s="477">
        <v>5</v>
      </c>
      <c r="F187" s="188" t="s">
        <v>557</v>
      </c>
      <c r="G187" s="112"/>
      <c r="H187" s="218"/>
      <c r="I187" s="468"/>
      <c r="J187" s="464" t="str">
        <f>IF(COUNTIF(H187:H189,"N/A")=3,"N/A",IF(COUNT(H187:H189)=0,"",IF(SUM(H187:H189)=0,0,IF(AVERAGE(H187:H189)&lt;1,1,IF(AVERAGE(H187:H189)=1,2)))))</f>
        <v/>
      </c>
      <c r="K187" s="464"/>
      <c r="L187" s="482"/>
      <c r="M187" s="484"/>
      <c r="N187" s="484"/>
      <c r="O187" s="484"/>
      <c r="P187" s="486"/>
      <c r="Q187" s="115"/>
      <c r="R187" s="40"/>
      <c r="S187" s="105"/>
      <c r="T187" s="17"/>
      <c r="U187" s="468"/>
      <c r="V187" s="464" t="str">
        <f>IF(COUNTIF(T187:T189,"N/A")=3,"N/A",IF(COUNT(T187:T189)=0,"",IF(SUM(T187:T189)=0,0,IF(AVERAGE(T187:T189)&lt;1,1,IF(AVERAGE(T187:T189)=1,2)))))</f>
        <v/>
      </c>
      <c r="W187" s="464"/>
      <c r="X187" s="482"/>
      <c r="Y187" s="484"/>
      <c r="Z187" s="484"/>
      <c r="AA187" s="484"/>
      <c r="AB187" s="486"/>
      <c r="AC187" s="115"/>
      <c r="AD187" s="40"/>
    </row>
    <row r="188" spans="1:30" ht="32.25" customHeight="1" outlineLevel="1">
      <c r="A188" s="104"/>
      <c r="B188" s="111"/>
      <c r="C188" s="507"/>
      <c r="D188" s="475"/>
      <c r="E188" s="478"/>
      <c r="F188" s="189" t="s">
        <v>168</v>
      </c>
      <c r="G188" s="114"/>
      <c r="H188" s="23"/>
      <c r="I188" s="480"/>
      <c r="J188" s="464"/>
      <c r="K188" s="464"/>
      <c r="L188" s="482"/>
      <c r="M188" s="484"/>
      <c r="N188" s="484"/>
      <c r="O188" s="484"/>
      <c r="P188" s="486"/>
      <c r="Q188" s="115"/>
      <c r="R188" s="40"/>
      <c r="S188" s="105"/>
      <c r="T188" s="17"/>
      <c r="U188" s="480"/>
      <c r="V188" s="464"/>
      <c r="W188" s="464"/>
      <c r="X188" s="482"/>
      <c r="Y188" s="484"/>
      <c r="Z188" s="484"/>
      <c r="AA188" s="484"/>
      <c r="AB188" s="486"/>
      <c r="AC188" s="115"/>
      <c r="AD188" s="40"/>
    </row>
    <row r="189" spans="1:30" ht="21" customHeight="1" outlineLevel="1">
      <c r="A189" s="104"/>
      <c r="B189" s="111"/>
      <c r="C189" s="508"/>
      <c r="D189" s="476"/>
      <c r="E189" s="479"/>
      <c r="F189" s="190" t="s">
        <v>169</v>
      </c>
      <c r="G189" s="117"/>
      <c r="H189" s="19"/>
      <c r="I189" s="469"/>
      <c r="J189" s="464"/>
      <c r="K189" s="464"/>
      <c r="L189" s="492"/>
      <c r="M189" s="494"/>
      <c r="N189" s="494"/>
      <c r="O189" s="494"/>
      <c r="P189" s="496"/>
      <c r="Q189" s="115"/>
      <c r="R189" s="40"/>
      <c r="S189" s="105"/>
      <c r="T189" s="17"/>
      <c r="U189" s="469"/>
      <c r="V189" s="464"/>
      <c r="W189" s="464"/>
      <c r="X189" s="492"/>
      <c r="Y189" s="494"/>
      <c r="Z189" s="494"/>
      <c r="AA189" s="494"/>
      <c r="AB189" s="496"/>
      <c r="AC189" s="115"/>
      <c r="AD189" s="40"/>
    </row>
    <row r="190" spans="1:30" ht="28.5" outlineLevel="1">
      <c r="A190" s="104"/>
      <c r="B190" s="111"/>
      <c r="C190" s="506" t="s">
        <v>397</v>
      </c>
      <c r="D190" s="474" t="s">
        <v>559</v>
      </c>
      <c r="E190" s="477">
        <v>3</v>
      </c>
      <c r="F190" s="188" t="s">
        <v>560</v>
      </c>
      <c r="G190" s="112"/>
      <c r="H190" s="218"/>
      <c r="I190" s="465"/>
      <c r="J190" s="464" t="str">
        <f>IF(COUNTIF(H190:H192,"N/A")=3,"N/A",IF(COUNT(H190:H192)=0,"",IF(SUM(H190:H192)=0,0,IF(AVERAGE(H190:H192)&lt;0.5,1,IF(AVERAGE(H190:H192)=1,3,2)))))</f>
        <v/>
      </c>
      <c r="K190" s="464" t="str">
        <f>IF(COUNTIF(J190:J194,"N/A")=2,"N/A",IF(COUNT(J190:J194)=0,"",IF(COUNTIF(J190,"N/A")=1,SUM(J190:J194,3),IF(COUNTIF(J193,"N/A")=1,SUM(J190:J194,2),SUM(J190:J194)))))</f>
        <v/>
      </c>
      <c r="L190" s="481" t="str">
        <f>IF($K190="N/A","na",IF($K190="","",IF($K190&gt;0,1,"")))</f>
        <v/>
      </c>
      <c r="M190" s="483" t="str">
        <f>IF($K190="N/A","na",IF($K190="","",IF($K190&gt;1,1,"")))</f>
        <v/>
      </c>
      <c r="N190" s="483" t="str">
        <f>IF($K190="N/A","na",IF($K190="","",IF($K190&gt;2,1,"")))</f>
        <v/>
      </c>
      <c r="O190" s="483" t="str">
        <f>IF($K190="N/A","na",IF($K190="","",IF($K190&gt;3,1,"")))</f>
        <v/>
      </c>
      <c r="P190" s="485" t="str">
        <f>IF($K190="N/A","na",IF($K190="","",IF($K190&gt;4,1,"")))</f>
        <v/>
      </c>
      <c r="Q190" s="115"/>
      <c r="R190" s="40"/>
      <c r="S190" s="105"/>
      <c r="T190" s="17"/>
      <c r="U190" s="465"/>
      <c r="V190" s="464" t="str">
        <f>IF(COUNTIF(T190:T192,"N/A")=3,"N/A",IF(COUNT(T190:T192)=0,"",IF(SUM(T190:T192)=0,0,IF(AVERAGE(T190:T192)&lt;0.5,1,IF(AVERAGE(T190:T192)=1,3,2)))))</f>
        <v/>
      </c>
      <c r="W190" s="464" t="str">
        <f>IF(COUNTIF(V190:V194,"N/A")=2,"N/A",IF(V190&lt;3,V190,IF(COUNT(V190:V194)=0,"",SUMIF(V190:V194,"&lt;&gt;N/A"))))</f>
        <v/>
      </c>
      <c r="X190" s="481" t="str">
        <f>IF($W190="N/A","na",IF($W190="","",IF($W190&gt;0,1,"")))</f>
        <v/>
      </c>
      <c r="Y190" s="483" t="str">
        <f>IF($W190="N/A","na",IF($W190="","",IF($W190&gt;1,1,"")))</f>
        <v/>
      </c>
      <c r="Z190" s="483" t="str">
        <f>IF($W190="N/A","na",IF($W190="","",IF($W190&gt;2,1,"")))</f>
        <v/>
      </c>
      <c r="AA190" s="483" t="str">
        <f>IF($W190="N/A","na",IF($W190="","",IF($W190&gt;3,1,"")))</f>
        <v/>
      </c>
      <c r="AB190" s="485" t="str">
        <f>IF($W190="N/A","na",IF($W190="","",IF($W190&gt;4,1,"")))</f>
        <v/>
      </c>
      <c r="AC190" s="115"/>
      <c r="AD190" s="40"/>
    </row>
    <row r="191" spans="1:30" ht="14.25" customHeight="1" outlineLevel="1">
      <c r="A191" s="104"/>
      <c r="B191" s="111"/>
      <c r="C191" s="507"/>
      <c r="D191" s="475"/>
      <c r="E191" s="478"/>
      <c r="F191" s="189" t="s">
        <v>561</v>
      </c>
      <c r="G191" s="114"/>
      <c r="H191" s="23"/>
      <c r="I191" s="466"/>
      <c r="J191" s="464"/>
      <c r="K191" s="464"/>
      <c r="L191" s="482"/>
      <c r="M191" s="484"/>
      <c r="N191" s="484"/>
      <c r="O191" s="484"/>
      <c r="P191" s="486"/>
      <c r="Q191" s="115"/>
      <c r="R191" s="40"/>
      <c r="S191" s="105"/>
      <c r="T191" s="17"/>
      <c r="U191" s="466"/>
      <c r="V191" s="464"/>
      <c r="W191" s="464"/>
      <c r="X191" s="482"/>
      <c r="Y191" s="484"/>
      <c r="Z191" s="484"/>
      <c r="AA191" s="484"/>
      <c r="AB191" s="486"/>
      <c r="AC191" s="115"/>
      <c r="AD191" s="40"/>
    </row>
    <row r="192" spans="1:30" ht="14.25" customHeight="1" outlineLevel="1">
      <c r="A192" s="104"/>
      <c r="B192" s="111"/>
      <c r="C192" s="507"/>
      <c r="D192" s="475"/>
      <c r="E192" s="478"/>
      <c r="F192" s="189" t="s">
        <v>562</v>
      </c>
      <c r="G192" s="114"/>
      <c r="H192" s="19"/>
      <c r="I192" s="466"/>
      <c r="J192" s="464"/>
      <c r="K192" s="464"/>
      <c r="L192" s="482"/>
      <c r="M192" s="484"/>
      <c r="N192" s="484"/>
      <c r="O192" s="484"/>
      <c r="P192" s="486"/>
      <c r="Q192" s="115"/>
      <c r="R192" s="40"/>
      <c r="S192" s="105"/>
      <c r="T192" s="17"/>
      <c r="U192" s="466"/>
      <c r="V192" s="464"/>
      <c r="W192" s="464"/>
      <c r="X192" s="482"/>
      <c r="Y192" s="484"/>
      <c r="Z192" s="484"/>
      <c r="AA192" s="484"/>
      <c r="AB192" s="486"/>
      <c r="AC192" s="115"/>
      <c r="AD192" s="40"/>
    </row>
    <row r="193" spans="1:30" ht="46.5" customHeight="1" outlineLevel="1">
      <c r="A193" s="104"/>
      <c r="B193" s="111"/>
      <c r="C193" s="507"/>
      <c r="D193" s="475"/>
      <c r="E193" s="477">
        <v>5</v>
      </c>
      <c r="F193" s="188" t="s">
        <v>563</v>
      </c>
      <c r="G193" s="112"/>
      <c r="H193" s="17"/>
      <c r="I193" s="468"/>
      <c r="J193" s="464" t="str">
        <f>IF(COUNTIF(H193:H194,"N/A")=2,"N/A",IF(COUNT(H193:H194)=0,"",IF(SUM(H193:H194)=0,0,IF(AVERAGE(H193:H194)&lt;1,1,IF(AVERAGE(H193:H194)=1,2)))))</f>
        <v/>
      </c>
      <c r="K193" s="464"/>
      <c r="L193" s="482"/>
      <c r="M193" s="484"/>
      <c r="N193" s="484"/>
      <c r="O193" s="484"/>
      <c r="P193" s="486"/>
      <c r="Q193" s="115"/>
      <c r="R193" s="40"/>
      <c r="S193" s="105"/>
      <c r="T193" s="17"/>
      <c r="U193" s="468"/>
      <c r="V193" s="464" t="str">
        <f>IF(COUNTIF(T193:T194,"N/A")=2,"N/A",IF(COUNT(T193:T194)=0,"",IF(SUM(T193:T194)=0,0,IF(AVERAGE(T193:T194)&lt;1,1,IF(AVERAGE(T193:T194)=1,2)))))</f>
        <v/>
      </c>
      <c r="W193" s="464"/>
      <c r="X193" s="482"/>
      <c r="Y193" s="484"/>
      <c r="Z193" s="484"/>
      <c r="AA193" s="484"/>
      <c r="AB193" s="486"/>
      <c r="AC193" s="115"/>
      <c r="AD193" s="40"/>
    </row>
    <row r="194" spans="1:30" ht="14.25" customHeight="1" outlineLevel="1">
      <c r="A194" s="104"/>
      <c r="B194" s="111"/>
      <c r="C194" s="507"/>
      <c r="D194" s="475"/>
      <c r="E194" s="478"/>
      <c r="F194" s="189" t="s">
        <v>564</v>
      </c>
      <c r="G194" s="114"/>
      <c r="H194" s="20"/>
      <c r="I194" s="480"/>
      <c r="J194" s="464"/>
      <c r="K194" s="464"/>
      <c r="L194" s="482"/>
      <c r="M194" s="484"/>
      <c r="N194" s="484"/>
      <c r="O194" s="484"/>
      <c r="P194" s="486"/>
      <c r="Q194" s="115"/>
      <c r="R194" s="40"/>
      <c r="S194" s="105"/>
      <c r="T194" s="17"/>
      <c r="U194" s="480"/>
      <c r="V194" s="464"/>
      <c r="W194" s="464"/>
      <c r="X194" s="482"/>
      <c r="Y194" s="484"/>
      <c r="Z194" s="484"/>
      <c r="AA194" s="484"/>
      <c r="AB194" s="486"/>
      <c r="AC194" s="115"/>
      <c r="AD194" s="40"/>
    </row>
    <row r="195" spans="1:30" ht="28.5" outlineLevel="1">
      <c r="A195" s="104"/>
      <c r="B195" s="111"/>
      <c r="C195" s="506" t="s">
        <v>398</v>
      </c>
      <c r="D195" s="474" t="s">
        <v>565</v>
      </c>
      <c r="E195" s="477">
        <v>3</v>
      </c>
      <c r="F195" s="188" t="s">
        <v>566</v>
      </c>
      <c r="G195" s="112"/>
      <c r="H195" s="218"/>
      <c r="I195" s="468"/>
      <c r="J195" s="464" t="str">
        <f>IF(COUNTIF(H195:H196,"N/A")=2,"N/A",IF(COUNT(H195:H196)=0,"",IF(SUM(H195:H196)=0,0,IF(AVERAGE(H195:H196)&lt;0.5,1,IF(AVERAGE(H195:H196)=1,3,2)))))</f>
        <v/>
      </c>
      <c r="K195" s="464" t="str">
        <f>IF(COUNTIF(J195:J198,"N/A")=2,"N/A",IF(COUNT(J195:J198)=0,"",IF(COUNTIF(J195,"N/A")=1,SUM(J195:J198,3),IF(COUNTIF(J197,"N/A")=1,SUM(J195:J198,2),SUM(J195:J198)))))</f>
        <v/>
      </c>
      <c r="L195" s="481" t="str">
        <f>IF($K195="N/A","na",IF($K195="","",IF($K195&gt;0,1,"")))</f>
        <v/>
      </c>
      <c r="M195" s="483" t="str">
        <f>IF($K195="N/A","na",IF($K195="","",IF($K195&gt;1,1,"")))</f>
        <v/>
      </c>
      <c r="N195" s="483" t="str">
        <f>IF($K195="N/A","na",IF($K195="","",IF($K195&gt;2,1,"")))</f>
        <v/>
      </c>
      <c r="O195" s="483" t="str">
        <f>IF($K195="N/A","na",IF($K195="","",IF($K195&gt;3,1,"")))</f>
        <v/>
      </c>
      <c r="P195" s="485" t="str">
        <f>IF($K195="N/A","na",IF($K195="","",IF($K195&gt;4,1,"")))</f>
        <v/>
      </c>
      <c r="Q195" s="115"/>
      <c r="R195" s="40"/>
      <c r="S195" s="105"/>
      <c r="T195" s="17"/>
      <c r="U195" s="468"/>
      <c r="V195" s="464" t="str">
        <f>IF(COUNTIF(T195:T196,"N/A")=2,"N/A",IF(COUNT(T195:T196)=0,"",IF(SUM(T195:T196)=0,0,IF(AVERAGE(T195:T196)&lt;0.5,1,IF(AVERAGE(T195:T196)=1,3,2)))))</f>
        <v/>
      </c>
      <c r="W195" s="464" t="str">
        <f>IF(COUNTIF(V195:V198,"N/A")=2,"N/A",IF(V195&lt;3,V195,IF(COUNT(V195:V198)=0,"",SUMIF(V195:V198,"&lt;&gt;N/A"))))</f>
        <v/>
      </c>
      <c r="X195" s="481" t="str">
        <f>IF($W195="N/A","na",IF($W195="","",IF($W195&gt;0,1,"")))</f>
        <v/>
      </c>
      <c r="Y195" s="483" t="str">
        <f>IF($W195="N/A","na",IF($W195="","",IF($W195&gt;1,1,"")))</f>
        <v/>
      </c>
      <c r="Z195" s="483" t="str">
        <f>IF($W195="N/A","na",IF($W195="","",IF($W195&gt;2,1,"")))</f>
        <v/>
      </c>
      <c r="AA195" s="483" t="str">
        <f>IF($W195="N/A","na",IF($W195="","",IF($W195&gt;3,1,"")))</f>
        <v/>
      </c>
      <c r="AB195" s="485" t="str">
        <f>IF($W195="N/A","na",IF($W195="","",IF($W195&gt;4,1,"")))</f>
        <v/>
      </c>
      <c r="AC195" s="115"/>
      <c r="AD195" s="40"/>
    </row>
    <row r="196" spans="1:30" ht="42.75" outlineLevel="1">
      <c r="A196" s="104"/>
      <c r="B196" s="111"/>
      <c r="C196" s="507"/>
      <c r="D196" s="475"/>
      <c r="E196" s="478"/>
      <c r="F196" s="189" t="s">
        <v>567</v>
      </c>
      <c r="G196" s="118" t="s">
        <v>50</v>
      </c>
      <c r="H196" s="19"/>
      <c r="I196" s="480"/>
      <c r="J196" s="464"/>
      <c r="K196" s="464"/>
      <c r="L196" s="482"/>
      <c r="M196" s="484"/>
      <c r="N196" s="484"/>
      <c r="O196" s="484"/>
      <c r="P196" s="486"/>
      <c r="Q196" s="115"/>
      <c r="R196" s="40"/>
      <c r="S196" s="105"/>
      <c r="T196" s="17"/>
      <c r="U196" s="480"/>
      <c r="V196" s="464"/>
      <c r="W196" s="464"/>
      <c r="X196" s="482"/>
      <c r="Y196" s="484"/>
      <c r="Z196" s="484"/>
      <c r="AA196" s="484"/>
      <c r="AB196" s="486"/>
      <c r="AC196" s="115"/>
      <c r="AD196" s="40"/>
    </row>
    <row r="197" spans="1:30" ht="57" outlineLevel="1">
      <c r="A197" s="104"/>
      <c r="B197" s="111"/>
      <c r="C197" s="507"/>
      <c r="D197" s="475"/>
      <c r="E197" s="477">
        <v>5</v>
      </c>
      <c r="F197" s="188" t="s">
        <v>568</v>
      </c>
      <c r="G197" s="112"/>
      <c r="H197" s="17"/>
      <c r="I197" s="468"/>
      <c r="J197" s="464" t="str">
        <f>IF(COUNTIF(H197:H198,"N/A")=2,"N/A",IF(COUNT(H197:H198)=0,"",IF(SUM(H197:H198)=0,0,IF(AVERAGE(H197:H198)&lt;1,1,IF(AVERAGE(H197:H198)=1,2)))))</f>
        <v/>
      </c>
      <c r="K197" s="464"/>
      <c r="L197" s="482"/>
      <c r="M197" s="484"/>
      <c r="N197" s="484"/>
      <c r="O197" s="484"/>
      <c r="P197" s="486"/>
      <c r="Q197" s="115"/>
      <c r="R197" s="40"/>
      <c r="S197" s="105"/>
      <c r="T197" s="17"/>
      <c r="U197" s="468"/>
      <c r="V197" s="464" t="str">
        <f>IF(COUNTIF(T197:T198,"N/A")=2,"N/A",IF(COUNT(T197:T198)=0,"",IF(SUM(T197:T198)=0,0,IF(AVERAGE(T197:T198)&lt;1,1,IF(AVERAGE(T197:T198)=1,2)))))</f>
        <v/>
      </c>
      <c r="W197" s="464"/>
      <c r="X197" s="482"/>
      <c r="Y197" s="484"/>
      <c r="Z197" s="484"/>
      <c r="AA197" s="484"/>
      <c r="AB197" s="486"/>
      <c r="AC197" s="115"/>
      <c r="AD197" s="40"/>
    </row>
    <row r="198" spans="1:30" ht="42.75" outlineLevel="1">
      <c r="A198" s="104"/>
      <c r="B198" s="111"/>
      <c r="C198" s="508"/>
      <c r="D198" s="476"/>
      <c r="E198" s="479"/>
      <c r="F198" s="190" t="s">
        <v>569</v>
      </c>
      <c r="G198" s="117"/>
      <c r="H198" s="20"/>
      <c r="I198" s="469"/>
      <c r="J198" s="464"/>
      <c r="K198" s="464"/>
      <c r="L198" s="492"/>
      <c r="M198" s="494"/>
      <c r="N198" s="494"/>
      <c r="O198" s="494"/>
      <c r="P198" s="496"/>
      <c r="Q198" s="115"/>
      <c r="R198" s="40"/>
      <c r="S198" s="105"/>
      <c r="T198" s="17"/>
      <c r="U198" s="469"/>
      <c r="V198" s="464"/>
      <c r="W198" s="464"/>
      <c r="X198" s="492"/>
      <c r="Y198" s="494"/>
      <c r="Z198" s="494"/>
      <c r="AA198" s="494"/>
      <c r="AB198" s="496"/>
      <c r="AC198" s="115"/>
      <c r="AD198" s="40"/>
    </row>
    <row r="199" spans="1:30" ht="14.25" customHeight="1" outlineLevel="1">
      <c r="A199" s="104"/>
      <c r="B199" s="111"/>
      <c r="C199" s="506" t="s">
        <v>399</v>
      </c>
      <c r="D199" s="612" t="s">
        <v>570</v>
      </c>
      <c r="E199" s="477">
        <v>3</v>
      </c>
      <c r="F199" s="188" t="s">
        <v>170</v>
      </c>
      <c r="G199" s="112"/>
      <c r="H199" s="17"/>
      <c r="I199" s="465"/>
      <c r="J199" s="464" t="str">
        <f>IF(COUNTIF(H199:H203,"N/A")=5,"N/A",IF(COUNT(H199:H203)=0,"",IF(SUM(H199:H203)=0,0,IF(AVERAGE(H199:H203)&lt;0.5,1,IF(AVERAGE(H199:H203)=1,3,2)))))</f>
        <v/>
      </c>
      <c r="K199" s="464" t="str">
        <f>IF(COUNTIF(J199:J207,"N/A")=2,"N/A",IF(COUNT(J199:J207)=0,"",IF(COUNTIF(J199,"N/A")=1,SUM(J199:J207,3),IF(COUNTIF(J204,"N/A")=1,SUM(J199:J207,2),SUM(J199:J207)))))</f>
        <v/>
      </c>
      <c r="L199" s="481" t="str">
        <f>IF($K199="N/A","na",IF($K199="","",IF($K199&gt;0,1,"")))</f>
        <v/>
      </c>
      <c r="M199" s="483" t="str">
        <f>IF($K199="N/A","na",IF($K199="","",IF($K199&gt;1,1,"")))</f>
        <v/>
      </c>
      <c r="N199" s="483" t="str">
        <f>IF($K199="N/A","na",IF($K199="","",IF($K199&gt;2,1,"")))</f>
        <v/>
      </c>
      <c r="O199" s="483" t="str">
        <f>IF($K199="N/A","na",IF($K199="","",IF($K199&gt;3,1,"")))</f>
        <v/>
      </c>
      <c r="P199" s="485" t="str">
        <f>IF($K199="N/A","na",IF($K199="","",IF($K199&gt;4,1,"")))</f>
        <v/>
      </c>
      <c r="Q199" s="115"/>
      <c r="R199" s="40"/>
      <c r="S199" s="105"/>
      <c r="T199" s="17"/>
      <c r="U199" s="465"/>
      <c r="V199" s="464" t="str">
        <f>IF(COUNTIF(T199:T203,"N/A")=5,"N/A",IF(COUNT(T199:T203)=0,"",IF(SUM(T199:T203)=0,0,IF(AVERAGE(T199:T203)&lt;0.5,1,IF(AVERAGE(T199:T203)=1,3,2)))))</f>
        <v/>
      </c>
      <c r="W199" s="464" t="str">
        <f>IF(COUNTIF(V199:V207,"N/A")=2,"N/A",IF(V199&lt;3,V199,IF(COUNT(V199:V207)=0,"",SUMIF(V199:V207,"&lt;&gt;N/A"))))</f>
        <v/>
      </c>
      <c r="X199" s="481" t="str">
        <f>IF($W199="N/A","na",IF($W199="","",IF($W199&gt;0,1,"")))</f>
        <v/>
      </c>
      <c r="Y199" s="483" t="str">
        <f>IF($W199="N/A","na",IF($W199="","",IF($W199&gt;1,1,"")))</f>
        <v/>
      </c>
      <c r="Z199" s="483" t="str">
        <f>IF($W199="N/A","na",IF($W199="","",IF($W199&gt;2,1,"")))</f>
        <v/>
      </c>
      <c r="AA199" s="483" t="str">
        <f>IF($W199="N/A","na",IF($W199="","",IF($W199&gt;3,1,"")))</f>
        <v/>
      </c>
      <c r="AB199" s="485" t="str">
        <f>IF($W199="N/A","na",IF($W199="","",IF($W199&gt;4,1,"")))</f>
        <v/>
      </c>
      <c r="AC199" s="115"/>
      <c r="AD199" s="40"/>
    </row>
    <row r="200" spans="1:30" ht="42.75" outlineLevel="1">
      <c r="A200" s="104"/>
      <c r="B200" s="111"/>
      <c r="C200" s="507"/>
      <c r="D200" s="613"/>
      <c r="E200" s="478"/>
      <c r="F200" s="189" t="s">
        <v>171</v>
      </c>
      <c r="G200" s="114"/>
      <c r="H200" s="22"/>
      <c r="I200" s="466"/>
      <c r="J200" s="464"/>
      <c r="K200" s="464"/>
      <c r="L200" s="482"/>
      <c r="M200" s="484"/>
      <c r="N200" s="484"/>
      <c r="O200" s="484"/>
      <c r="P200" s="486"/>
      <c r="Q200" s="115"/>
      <c r="R200" s="40"/>
      <c r="S200" s="105"/>
      <c r="T200" s="17"/>
      <c r="U200" s="466"/>
      <c r="V200" s="464"/>
      <c r="W200" s="464"/>
      <c r="X200" s="482"/>
      <c r="Y200" s="484"/>
      <c r="Z200" s="484"/>
      <c r="AA200" s="484"/>
      <c r="AB200" s="486"/>
      <c r="AC200" s="115"/>
      <c r="AD200" s="40"/>
    </row>
    <row r="201" spans="1:30" ht="14.25" customHeight="1" outlineLevel="1">
      <c r="A201" s="104"/>
      <c r="B201" s="111"/>
      <c r="C201" s="507"/>
      <c r="D201" s="613"/>
      <c r="E201" s="478"/>
      <c r="F201" s="189" t="s">
        <v>172</v>
      </c>
      <c r="G201" s="114"/>
      <c r="H201" s="23"/>
      <c r="I201" s="466"/>
      <c r="J201" s="464"/>
      <c r="K201" s="464"/>
      <c r="L201" s="482"/>
      <c r="M201" s="484"/>
      <c r="N201" s="484"/>
      <c r="O201" s="484"/>
      <c r="P201" s="486"/>
      <c r="Q201" s="115"/>
      <c r="R201" s="40"/>
      <c r="S201" s="105"/>
      <c r="T201" s="17"/>
      <c r="U201" s="466"/>
      <c r="V201" s="464"/>
      <c r="W201" s="464"/>
      <c r="X201" s="482"/>
      <c r="Y201" s="484"/>
      <c r="Z201" s="484"/>
      <c r="AA201" s="484"/>
      <c r="AB201" s="486"/>
      <c r="AC201" s="115"/>
      <c r="AD201" s="40"/>
    </row>
    <row r="202" spans="1:30" ht="28.5" outlineLevel="1">
      <c r="A202" s="104"/>
      <c r="B202" s="111"/>
      <c r="C202" s="507"/>
      <c r="D202" s="613"/>
      <c r="E202" s="478"/>
      <c r="F202" s="189" t="s">
        <v>173</v>
      </c>
      <c r="G202" s="114"/>
      <c r="H202" s="18"/>
      <c r="I202" s="466"/>
      <c r="J202" s="464"/>
      <c r="K202" s="464"/>
      <c r="L202" s="482"/>
      <c r="M202" s="484"/>
      <c r="N202" s="484"/>
      <c r="O202" s="484"/>
      <c r="P202" s="486"/>
      <c r="Q202" s="115"/>
      <c r="R202" s="40"/>
      <c r="S202" s="105"/>
      <c r="T202" s="17"/>
      <c r="U202" s="466"/>
      <c r="V202" s="464"/>
      <c r="W202" s="464"/>
      <c r="X202" s="482"/>
      <c r="Y202" s="484"/>
      <c r="Z202" s="484"/>
      <c r="AA202" s="484"/>
      <c r="AB202" s="486"/>
      <c r="AC202" s="115"/>
      <c r="AD202" s="40"/>
    </row>
    <row r="203" spans="1:30" ht="71.25" outlineLevel="1">
      <c r="A203" s="104"/>
      <c r="B203" s="111"/>
      <c r="C203" s="507"/>
      <c r="D203" s="613"/>
      <c r="E203" s="479"/>
      <c r="F203" s="190" t="s">
        <v>593</v>
      </c>
      <c r="G203" s="117"/>
      <c r="H203" s="20"/>
      <c r="I203" s="467"/>
      <c r="J203" s="464"/>
      <c r="K203" s="464"/>
      <c r="L203" s="482"/>
      <c r="M203" s="484"/>
      <c r="N203" s="484"/>
      <c r="O203" s="484"/>
      <c r="P203" s="486"/>
      <c r="Q203" s="115"/>
      <c r="R203" s="40"/>
      <c r="S203" s="105"/>
      <c r="T203" s="17"/>
      <c r="U203" s="467"/>
      <c r="V203" s="464"/>
      <c r="W203" s="464"/>
      <c r="X203" s="482"/>
      <c r="Y203" s="484"/>
      <c r="Z203" s="484"/>
      <c r="AA203" s="484"/>
      <c r="AB203" s="486"/>
      <c r="AC203" s="115"/>
      <c r="AD203" s="40"/>
    </row>
    <row r="204" spans="1:30" ht="14.25" customHeight="1" outlineLevel="1">
      <c r="A204" s="104"/>
      <c r="B204" s="111"/>
      <c r="C204" s="507"/>
      <c r="D204" s="613"/>
      <c r="E204" s="477">
        <v>5</v>
      </c>
      <c r="F204" s="188" t="s">
        <v>174</v>
      </c>
      <c r="G204" s="112"/>
      <c r="H204" s="17"/>
      <c r="I204" s="465"/>
      <c r="J204" s="464" t="str">
        <f>IF(COUNTIF(H204:H207,"N/A")=4,"N/A",IF(COUNT(H204:H207)=0,"",IF(SUM(H204:H207)=0,0,IF(AVERAGE(H204:H207)&lt;1,1,IF(AVERAGE(H204:H207)=1,2)))))</f>
        <v/>
      </c>
      <c r="K204" s="464"/>
      <c r="L204" s="482"/>
      <c r="M204" s="484"/>
      <c r="N204" s="484"/>
      <c r="O204" s="484"/>
      <c r="P204" s="486"/>
      <c r="Q204" s="115"/>
      <c r="R204" s="40"/>
      <c r="S204" s="105"/>
      <c r="T204" s="17"/>
      <c r="U204" s="465"/>
      <c r="V204" s="464" t="str">
        <f>IF(COUNTIF(T204:T207,"N/A")=4,"N/A",IF(COUNT(T204:T207)=0,"",IF(SUM(T204:T207)=0,0,IF(AVERAGE(T204:T207)&lt;1,1,IF(AVERAGE(T204:T207)=1,2)))))</f>
        <v/>
      </c>
      <c r="W204" s="464"/>
      <c r="X204" s="482"/>
      <c r="Y204" s="484"/>
      <c r="Z204" s="484"/>
      <c r="AA204" s="484"/>
      <c r="AB204" s="486"/>
      <c r="AC204" s="115"/>
      <c r="AD204" s="40"/>
    </row>
    <row r="205" spans="1:30" ht="30" customHeight="1" outlineLevel="1">
      <c r="A205" s="104"/>
      <c r="B205" s="111"/>
      <c r="C205" s="507"/>
      <c r="D205" s="613"/>
      <c r="E205" s="478"/>
      <c r="F205" s="189" t="s">
        <v>175</v>
      </c>
      <c r="G205" s="114"/>
      <c r="H205" s="22"/>
      <c r="I205" s="466"/>
      <c r="J205" s="464"/>
      <c r="K205" s="464"/>
      <c r="L205" s="482"/>
      <c r="M205" s="484"/>
      <c r="N205" s="484"/>
      <c r="O205" s="484"/>
      <c r="P205" s="486"/>
      <c r="Q205" s="115"/>
      <c r="R205" s="40"/>
      <c r="S205" s="105"/>
      <c r="T205" s="17"/>
      <c r="U205" s="466"/>
      <c r="V205" s="464"/>
      <c r="W205" s="464"/>
      <c r="X205" s="482"/>
      <c r="Y205" s="484"/>
      <c r="Z205" s="484"/>
      <c r="AA205" s="484"/>
      <c r="AB205" s="486"/>
      <c r="AC205" s="115"/>
      <c r="AD205" s="40"/>
    </row>
    <row r="206" spans="1:30" ht="28.5" outlineLevel="1">
      <c r="A206" s="104"/>
      <c r="B206" s="111"/>
      <c r="C206" s="507"/>
      <c r="D206" s="613"/>
      <c r="E206" s="478"/>
      <c r="F206" s="189" t="s">
        <v>176</v>
      </c>
      <c r="G206" s="114"/>
      <c r="H206" s="23"/>
      <c r="I206" s="466"/>
      <c r="J206" s="464"/>
      <c r="K206" s="464"/>
      <c r="L206" s="482"/>
      <c r="M206" s="484"/>
      <c r="N206" s="484"/>
      <c r="O206" s="484"/>
      <c r="P206" s="486"/>
      <c r="Q206" s="115"/>
      <c r="R206" s="40"/>
      <c r="S206" s="105"/>
      <c r="T206" s="17"/>
      <c r="U206" s="466"/>
      <c r="V206" s="464"/>
      <c r="W206" s="464"/>
      <c r="X206" s="482"/>
      <c r="Y206" s="484"/>
      <c r="Z206" s="484"/>
      <c r="AA206" s="484"/>
      <c r="AB206" s="486"/>
      <c r="AC206" s="115"/>
      <c r="AD206" s="40"/>
    </row>
    <row r="207" spans="1:30" ht="14.25" customHeight="1" outlineLevel="1">
      <c r="A207" s="104"/>
      <c r="B207" s="111"/>
      <c r="C207" s="508"/>
      <c r="D207" s="614"/>
      <c r="E207" s="479"/>
      <c r="F207" s="190" t="s">
        <v>177</v>
      </c>
      <c r="G207" s="117"/>
      <c r="H207" s="19"/>
      <c r="I207" s="467"/>
      <c r="J207" s="464"/>
      <c r="K207" s="464"/>
      <c r="L207" s="492"/>
      <c r="M207" s="494"/>
      <c r="N207" s="494"/>
      <c r="O207" s="494"/>
      <c r="P207" s="496"/>
      <c r="Q207" s="115"/>
      <c r="R207" s="40"/>
      <c r="S207" s="105"/>
      <c r="T207" s="17"/>
      <c r="U207" s="467"/>
      <c r="V207" s="464"/>
      <c r="W207" s="464"/>
      <c r="X207" s="492"/>
      <c r="Y207" s="494"/>
      <c r="Z207" s="494"/>
      <c r="AA207" s="494"/>
      <c r="AB207" s="496"/>
      <c r="AC207" s="115"/>
      <c r="AD207" s="40"/>
    </row>
    <row r="208" spans="1:30" ht="71.25" outlineLevel="1">
      <c r="A208" s="104"/>
      <c r="B208" s="111"/>
      <c r="C208" s="506" t="s">
        <v>400</v>
      </c>
      <c r="D208" s="474" t="s">
        <v>571</v>
      </c>
      <c r="E208" s="477">
        <v>3</v>
      </c>
      <c r="F208" s="188" t="s">
        <v>572</v>
      </c>
      <c r="G208" s="122" t="s">
        <v>88</v>
      </c>
      <c r="H208" s="218"/>
      <c r="I208" s="465"/>
      <c r="J208" s="464" t="str">
        <f>IF(COUNTIF(H208:H211,"N/A")=4,"N/A",IF(COUNT(H208:H211)=0,"",IF(SUM(H208:H211)=0,0,IF(AVERAGE(H208:H211)&lt;0.5,1,IF(AVERAGE(H208:H211)=1,3,2)))))</f>
        <v/>
      </c>
      <c r="K208" s="464" t="str">
        <f>IF(COUNTIF(J208:J214,"N/A")=2,"N/A",IF(COUNT(J208:J214)=0,"",IF(COUNTIF(J208,"N/A")=1,SUM(J208:J214,3),IF(COUNTIF(J212,"N/A")=1,SUM(J208:J214,2),SUM(J208:J214)))))</f>
        <v/>
      </c>
      <c r="L208" s="481" t="str">
        <f>IF($K208="N/A","na",IF($K208="","",IF($K208&gt;0,1,"")))</f>
        <v/>
      </c>
      <c r="M208" s="483" t="str">
        <f>IF($K208="N/A","na",IF($K208="","",IF($K208&gt;1,1,"")))</f>
        <v/>
      </c>
      <c r="N208" s="483" t="str">
        <f>IF($K208="N/A","na",IF($K208="","",IF($K208&gt;2,1,"")))</f>
        <v/>
      </c>
      <c r="O208" s="483" t="str">
        <f>IF($K208="N/A","na",IF($K208="","",IF($K208&gt;3,1,"")))</f>
        <v/>
      </c>
      <c r="P208" s="485" t="str">
        <f>IF($K208="N/A","na",IF($K208="","",IF($K208&gt;4,1,"")))</f>
        <v/>
      </c>
      <c r="Q208" s="115"/>
      <c r="R208" s="40"/>
      <c r="S208" s="105"/>
      <c r="T208" s="17"/>
      <c r="U208" s="465"/>
      <c r="V208" s="464" t="str">
        <f>IF(COUNTIF(T208:T211,"N/A")=4,"N/A",IF(COUNT(T208:T211)=0,"",IF(SUM(T208:T211)=0,0,IF(AVERAGE(T208:T211)&lt;0.5,1,IF(AVERAGE(T208:T211)=1,3,2)))))</f>
        <v/>
      </c>
      <c r="W208" s="464" t="str">
        <f>IF(COUNTIF(V208:V214,"N/A")=2,"N/A",IF(V208&lt;3,V208,IF(COUNT(V208:V214)=0,"",SUMIF(V208:V214,"&lt;&gt;N/A"))))</f>
        <v/>
      </c>
      <c r="X208" s="481" t="str">
        <f>IF($W208="N/A","na",IF($W208="","",IF($W208&gt;0,1,"")))</f>
        <v/>
      </c>
      <c r="Y208" s="483" t="str">
        <f>IF($W208="N/A","na",IF($W208="","",IF($W208&gt;1,1,"")))</f>
        <v/>
      </c>
      <c r="Z208" s="483" t="str">
        <f>IF($W208="N/A","na",IF($W208="","",IF($W208&gt;2,1,"")))</f>
        <v/>
      </c>
      <c r="AA208" s="483" t="str">
        <f>IF($W208="N/A","na",IF($W208="","",IF($W208&gt;3,1,"")))</f>
        <v/>
      </c>
      <c r="AB208" s="485" t="str">
        <f>IF($W208="N/A","na",IF($W208="","",IF($W208&gt;4,1,"")))</f>
        <v/>
      </c>
      <c r="AC208" s="115"/>
      <c r="AD208" s="40"/>
    </row>
    <row r="209" spans="1:30" ht="28.5" outlineLevel="1">
      <c r="A209" s="104"/>
      <c r="B209" s="111"/>
      <c r="C209" s="507"/>
      <c r="D209" s="475"/>
      <c r="E209" s="478"/>
      <c r="F209" s="189" t="s">
        <v>178</v>
      </c>
      <c r="G209" s="114"/>
      <c r="H209" s="23"/>
      <c r="I209" s="466"/>
      <c r="J209" s="464"/>
      <c r="K209" s="464"/>
      <c r="L209" s="482"/>
      <c r="M209" s="484"/>
      <c r="N209" s="484"/>
      <c r="O209" s="484"/>
      <c r="P209" s="486"/>
      <c r="Q209" s="115"/>
      <c r="R209" s="40"/>
      <c r="S209" s="105"/>
      <c r="T209" s="17"/>
      <c r="U209" s="466"/>
      <c r="V209" s="464"/>
      <c r="W209" s="464"/>
      <c r="X209" s="482"/>
      <c r="Y209" s="484"/>
      <c r="Z209" s="484"/>
      <c r="AA209" s="484"/>
      <c r="AB209" s="486"/>
      <c r="AC209" s="115"/>
      <c r="AD209" s="40"/>
    </row>
    <row r="210" spans="1:30" ht="14.25" customHeight="1" outlineLevel="1">
      <c r="A210" s="104"/>
      <c r="B210" s="111"/>
      <c r="C210" s="507"/>
      <c r="D210" s="475"/>
      <c r="E210" s="478"/>
      <c r="F210" s="189" t="s">
        <v>179</v>
      </c>
      <c r="G210" s="114"/>
      <c r="H210" s="18"/>
      <c r="I210" s="466"/>
      <c r="J210" s="464"/>
      <c r="K210" s="464"/>
      <c r="L210" s="482"/>
      <c r="M210" s="484"/>
      <c r="N210" s="484"/>
      <c r="O210" s="484"/>
      <c r="P210" s="486"/>
      <c r="Q210" s="115"/>
      <c r="R210" s="40"/>
      <c r="S210" s="105"/>
      <c r="T210" s="17"/>
      <c r="U210" s="466"/>
      <c r="V210" s="464"/>
      <c r="W210" s="464"/>
      <c r="X210" s="482"/>
      <c r="Y210" s="484"/>
      <c r="Z210" s="484"/>
      <c r="AA210" s="484"/>
      <c r="AB210" s="486"/>
      <c r="AC210" s="115"/>
      <c r="AD210" s="40"/>
    </row>
    <row r="211" spans="1:30" ht="14.25" customHeight="1" outlineLevel="1">
      <c r="A211" s="104"/>
      <c r="B211" s="111"/>
      <c r="C211" s="507"/>
      <c r="D211" s="475"/>
      <c r="E211" s="479"/>
      <c r="F211" s="190" t="s">
        <v>180</v>
      </c>
      <c r="G211" s="117"/>
      <c r="H211" s="20"/>
      <c r="I211" s="467"/>
      <c r="J211" s="464"/>
      <c r="K211" s="464"/>
      <c r="L211" s="482"/>
      <c r="M211" s="484"/>
      <c r="N211" s="484"/>
      <c r="O211" s="484"/>
      <c r="P211" s="486"/>
      <c r="Q211" s="115"/>
      <c r="R211" s="40"/>
      <c r="S211" s="105"/>
      <c r="T211" s="17"/>
      <c r="U211" s="467"/>
      <c r="V211" s="464"/>
      <c r="W211" s="464"/>
      <c r="X211" s="482"/>
      <c r="Y211" s="484"/>
      <c r="Z211" s="484"/>
      <c r="AA211" s="484"/>
      <c r="AB211" s="486"/>
      <c r="AC211" s="115"/>
      <c r="AD211" s="40"/>
    </row>
    <row r="212" spans="1:30" ht="14.25" customHeight="1" outlineLevel="1">
      <c r="A212" s="104"/>
      <c r="B212" s="111"/>
      <c r="C212" s="507"/>
      <c r="D212" s="475"/>
      <c r="E212" s="477">
        <v>5</v>
      </c>
      <c r="F212" s="188" t="s">
        <v>181</v>
      </c>
      <c r="G212" s="112"/>
      <c r="H212" s="218"/>
      <c r="I212" s="465"/>
      <c r="J212" s="464" t="str">
        <f>IF(COUNTIF(H212:H214,"N/A")=3,"N/A",IF(COUNT(H212:H214)=0,"",IF(SUM(H212:H214)=0,0,IF(AVERAGE(H212:H214)&lt;1,1,IF(AVERAGE(H212:H214)=1,2)))))</f>
        <v/>
      </c>
      <c r="K212" s="464"/>
      <c r="L212" s="482"/>
      <c r="M212" s="484"/>
      <c r="N212" s="484"/>
      <c r="O212" s="484"/>
      <c r="P212" s="486"/>
      <c r="Q212" s="115"/>
      <c r="R212" s="40"/>
      <c r="S212" s="105"/>
      <c r="T212" s="17"/>
      <c r="U212" s="465"/>
      <c r="V212" s="464" t="str">
        <f>IF(COUNTIF(T212:T214,"N/A")=4,"N/A",IF(COUNT(T212:T214)=0,"",IF(SUM(T212:T214)=0,0,IF(AVERAGE(T212:T214)&lt;1,1,IF(AVERAGE(T212:T214)=1,2)))))</f>
        <v/>
      </c>
      <c r="W212" s="464"/>
      <c r="X212" s="482"/>
      <c r="Y212" s="484"/>
      <c r="Z212" s="484"/>
      <c r="AA212" s="484"/>
      <c r="AB212" s="486"/>
      <c r="AC212" s="115"/>
      <c r="AD212" s="40"/>
    </row>
    <row r="213" spans="1:30" ht="14.25" customHeight="1" outlineLevel="1">
      <c r="A213" s="104"/>
      <c r="B213" s="111"/>
      <c r="C213" s="507"/>
      <c r="D213" s="475"/>
      <c r="E213" s="478"/>
      <c r="F213" s="189" t="s">
        <v>965</v>
      </c>
      <c r="G213" s="114"/>
      <c r="H213" s="18"/>
      <c r="I213" s="466"/>
      <c r="J213" s="464"/>
      <c r="K213" s="464"/>
      <c r="L213" s="482"/>
      <c r="M213" s="484"/>
      <c r="N213" s="484"/>
      <c r="O213" s="484"/>
      <c r="P213" s="486"/>
      <c r="Q213" s="115"/>
      <c r="R213" s="40"/>
      <c r="S213" s="105"/>
      <c r="T213" s="17"/>
      <c r="U213" s="466"/>
      <c r="V213" s="464"/>
      <c r="W213" s="464"/>
      <c r="X213" s="482"/>
      <c r="Y213" s="484"/>
      <c r="Z213" s="484"/>
      <c r="AA213" s="484"/>
      <c r="AB213" s="486"/>
      <c r="AC213" s="115"/>
      <c r="AD213" s="40"/>
    </row>
    <row r="214" spans="1:30" ht="28.5" outlineLevel="1">
      <c r="A214" s="104"/>
      <c r="B214" s="111"/>
      <c r="C214" s="507"/>
      <c r="D214" s="475"/>
      <c r="E214" s="478"/>
      <c r="F214" s="189" t="s">
        <v>966</v>
      </c>
      <c r="G214" s="114"/>
      <c r="H214" s="20"/>
      <c r="I214" s="466"/>
      <c r="J214" s="464"/>
      <c r="K214" s="464"/>
      <c r="L214" s="482"/>
      <c r="M214" s="484"/>
      <c r="N214" s="484"/>
      <c r="O214" s="484"/>
      <c r="P214" s="486"/>
      <c r="Q214" s="115"/>
      <c r="R214" s="40"/>
      <c r="S214" s="105"/>
      <c r="T214" s="17"/>
      <c r="U214" s="466"/>
      <c r="V214" s="464"/>
      <c r="W214" s="464"/>
      <c r="X214" s="482"/>
      <c r="Y214" s="484"/>
      <c r="Z214" s="484"/>
      <c r="AA214" s="484"/>
      <c r="AB214" s="486"/>
      <c r="AC214" s="115"/>
      <c r="AD214" s="40"/>
    </row>
    <row r="215" spans="1:30" ht="28.5" outlineLevel="1">
      <c r="A215" s="104"/>
      <c r="B215" s="111"/>
      <c r="C215" s="525" t="s">
        <v>575</v>
      </c>
      <c r="D215" s="522" t="s">
        <v>573</v>
      </c>
      <c r="E215" s="477">
        <v>3</v>
      </c>
      <c r="F215" s="188" t="s">
        <v>182</v>
      </c>
      <c r="G215" s="130" t="s">
        <v>89</v>
      </c>
      <c r="H215" s="218"/>
      <c r="I215" s="465"/>
      <c r="J215" s="464" t="str">
        <f>IF(COUNTIF(H215:H218,"N/A")=4,"N/A",IF(COUNT(H215:H218)=0,"",IF(SUM(H215:H218)=0,0,IF(AVERAGE(H215:H218)&lt;0.5,1,IF(AVERAGE(H215:H218)=1,3,2)))))</f>
        <v/>
      </c>
      <c r="K215" s="464" t="str">
        <f>IF(COUNTIF(J215:J220,"N/A")=2,"N/A",IF(COUNT(J215:J220)=0,"",IF(COUNTIF(J215,"N/A")=1,SUM(J215:J220,3),IF(COUNTIF(J219,"N/A")=1,SUM(J215:J220,2),SUM(J215:J220)))))</f>
        <v/>
      </c>
      <c r="L215" s="481" t="str">
        <f>IF($K215="N/A","na",IF($K215="","",IF($K215&gt;0,1,"")))</f>
        <v/>
      </c>
      <c r="M215" s="483" t="str">
        <f>IF($K215="N/A","na",IF($K215="","",IF($K215&gt;1,1,"")))</f>
        <v/>
      </c>
      <c r="N215" s="483" t="str">
        <f>IF($K215="N/A","na",IF($K215="","",IF($K215&gt;2,1,"")))</f>
        <v/>
      </c>
      <c r="O215" s="483" t="str">
        <f>IF($K215="N/A","na",IF($K215="","",IF($K215&gt;3,1,"")))</f>
        <v/>
      </c>
      <c r="P215" s="485" t="str">
        <f>IF($K215="N/A","na",IF($K215="","",IF($K215&gt;4,1,"")))</f>
        <v/>
      </c>
      <c r="Q215" s="115"/>
      <c r="R215" s="40"/>
      <c r="S215" s="105"/>
      <c r="T215" s="17"/>
      <c r="U215" s="465"/>
      <c r="V215" s="464" t="str">
        <f>IF(COUNTIF(T215:T218,"N/A")=4,"N/A",IF(COUNT(T215:T218)=0,"",IF(SUM(T215:T218)=0,0,IF(AVERAGE(T215:T218)&lt;0.5,1,IF(AVERAGE(T215:T218)=1,3,2)))))</f>
        <v/>
      </c>
      <c r="W215" s="464" t="str">
        <f>IF(COUNTIF(V215:V220,"N/A")=2,"N/A",IF(V215&lt;3,V215,IF(COUNT(V215:V220)=0,"",SUMIF(V215:V220,"&lt;&gt;N/A"))))</f>
        <v/>
      </c>
      <c r="X215" s="481" t="str">
        <f>IF($W215="N/A","na",IF($W215="","",IF($W215&gt;0,1,"")))</f>
        <v/>
      </c>
      <c r="Y215" s="483" t="str">
        <f>IF($W215="N/A","na",IF($W215="","",IF($W215&gt;1,1,"")))</f>
        <v/>
      </c>
      <c r="Z215" s="483" t="str">
        <f>IF($W215="N/A","na",IF($W215="","",IF($W215&gt;2,1,"")))</f>
        <v/>
      </c>
      <c r="AA215" s="483" t="str">
        <f>IF($W215="N/A","na",IF($W215="","",IF($W215&gt;3,1,"")))</f>
        <v/>
      </c>
      <c r="AB215" s="485" t="str">
        <f>IF($W215="N/A","na",IF($W215="","",IF($W215&gt;4,1,"")))</f>
        <v/>
      </c>
      <c r="AC215" s="115"/>
      <c r="AD215" s="40"/>
    </row>
    <row r="216" spans="1:30" ht="28.5" outlineLevel="1">
      <c r="A216" s="104"/>
      <c r="B216" s="111"/>
      <c r="C216" s="525"/>
      <c r="D216" s="522"/>
      <c r="E216" s="478"/>
      <c r="F216" s="191" t="s">
        <v>367</v>
      </c>
      <c r="G216" s="120"/>
      <c r="H216" s="23"/>
      <c r="I216" s="466"/>
      <c r="J216" s="464"/>
      <c r="K216" s="464"/>
      <c r="L216" s="482"/>
      <c r="M216" s="484"/>
      <c r="N216" s="484"/>
      <c r="O216" s="484"/>
      <c r="P216" s="486"/>
      <c r="Q216" s="115"/>
      <c r="R216" s="40"/>
      <c r="S216" s="105"/>
      <c r="T216" s="17"/>
      <c r="U216" s="466"/>
      <c r="V216" s="464"/>
      <c r="W216" s="464"/>
      <c r="X216" s="482"/>
      <c r="Y216" s="484"/>
      <c r="Z216" s="484"/>
      <c r="AA216" s="484"/>
      <c r="AB216" s="486"/>
      <c r="AC216" s="115"/>
      <c r="AD216" s="40"/>
    </row>
    <row r="217" spans="1:30" ht="28.5" outlineLevel="1">
      <c r="A217" s="104"/>
      <c r="B217" s="111"/>
      <c r="C217" s="525"/>
      <c r="D217" s="522"/>
      <c r="E217" s="478"/>
      <c r="F217" s="189" t="s">
        <v>594</v>
      </c>
      <c r="G217" s="118" t="s">
        <v>90</v>
      </c>
      <c r="H217" s="23"/>
      <c r="I217" s="466"/>
      <c r="J217" s="464"/>
      <c r="K217" s="464"/>
      <c r="L217" s="482"/>
      <c r="M217" s="484"/>
      <c r="N217" s="484"/>
      <c r="O217" s="484"/>
      <c r="P217" s="486"/>
      <c r="Q217" s="115"/>
      <c r="R217" s="40"/>
      <c r="S217" s="105"/>
      <c r="T217" s="17"/>
      <c r="U217" s="466"/>
      <c r="V217" s="464"/>
      <c r="W217" s="464"/>
      <c r="X217" s="482"/>
      <c r="Y217" s="484"/>
      <c r="Z217" s="484"/>
      <c r="AA217" s="484"/>
      <c r="AB217" s="486"/>
      <c r="AC217" s="115"/>
      <c r="AD217" s="40"/>
    </row>
    <row r="218" spans="1:30" ht="42.75" outlineLevel="1">
      <c r="A218" s="104"/>
      <c r="B218" s="111"/>
      <c r="C218" s="525"/>
      <c r="D218" s="522"/>
      <c r="E218" s="479"/>
      <c r="F218" s="190" t="s">
        <v>574</v>
      </c>
      <c r="G218" s="117"/>
      <c r="H218" s="19"/>
      <c r="I218" s="467"/>
      <c r="J218" s="464"/>
      <c r="K218" s="464"/>
      <c r="L218" s="482"/>
      <c r="M218" s="484"/>
      <c r="N218" s="484"/>
      <c r="O218" s="484"/>
      <c r="P218" s="486"/>
      <c r="Q218" s="115"/>
      <c r="R218" s="40"/>
      <c r="S218" s="105"/>
      <c r="T218" s="17"/>
      <c r="U218" s="467"/>
      <c r="V218" s="464"/>
      <c r="W218" s="464"/>
      <c r="X218" s="482"/>
      <c r="Y218" s="484"/>
      <c r="Z218" s="484"/>
      <c r="AA218" s="484"/>
      <c r="AB218" s="486"/>
      <c r="AC218" s="115"/>
      <c r="AD218" s="40"/>
    </row>
    <row r="219" spans="1:30" ht="71.25" outlineLevel="1">
      <c r="A219" s="104"/>
      <c r="B219" s="111"/>
      <c r="C219" s="525"/>
      <c r="D219" s="522"/>
      <c r="E219" s="477">
        <v>5</v>
      </c>
      <c r="F219" s="188" t="s">
        <v>595</v>
      </c>
      <c r="G219" s="112"/>
      <c r="H219" s="17"/>
      <c r="I219" s="465"/>
      <c r="J219" s="464" t="str">
        <f>IF(COUNTIF(H219:H220,"N/A")=2,"N/A",IF(COUNT(H219:H220)=0,"",IF(SUM(H219:H220)=0,0,IF(AVERAGE(H219:H220)&lt;1,1,IF(AVERAGE(H219:H220)=1,2)))))</f>
        <v/>
      </c>
      <c r="K219" s="464"/>
      <c r="L219" s="482"/>
      <c r="M219" s="484"/>
      <c r="N219" s="484"/>
      <c r="O219" s="484"/>
      <c r="P219" s="486"/>
      <c r="Q219" s="115"/>
      <c r="R219" s="40"/>
      <c r="S219" s="105"/>
      <c r="T219" s="17"/>
      <c r="U219" s="465"/>
      <c r="V219" s="464" t="str">
        <f>IF(COUNTIF(T219:T220,"N/A")=2,"N/A",IF(COUNT(T219:T220)=0,"",IF(SUM(T219:T220)=0,0,IF(AVERAGE(T219:T220)&lt;1,1,IF(AVERAGE(T219:T220)=1,2)))))</f>
        <v/>
      </c>
      <c r="W219" s="464"/>
      <c r="X219" s="482"/>
      <c r="Y219" s="484"/>
      <c r="Z219" s="484"/>
      <c r="AA219" s="484"/>
      <c r="AB219" s="486"/>
      <c r="AC219" s="115"/>
      <c r="AD219" s="40"/>
    </row>
    <row r="220" spans="1:30" ht="15" customHeight="1" outlineLevel="1" thickBot="1">
      <c r="A220" s="104"/>
      <c r="B220" s="111"/>
      <c r="C220" s="525"/>
      <c r="D220" s="522"/>
      <c r="E220" s="479"/>
      <c r="F220" s="190" t="s">
        <v>596</v>
      </c>
      <c r="G220" s="117"/>
      <c r="H220" s="20"/>
      <c r="I220" s="467"/>
      <c r="J220" s="464"/>
      <c r="K220" s="464"/>
      <c r="L220" s="504"/>
      <c r="M220" s="505"/>
      <c r="N220" s="505"/>
      <c r="O220" s="505"/>
      <c r="P220" s="500"/>
      <c r="Q220" s="115"/>
      <c r="R220" s="41"/>
      <c r="S220" s="105"/>
      <c r="T220" s="17"/>
      <c r="U220" s="467"/>
      <c r="V220" s="464"/>
      <c r="W220" s="464"/>
      <c r="X220" s="504"/>
      <c r="Y220" s="505"/>
      <c r="Z220" s="505"/>
      <c r="AA220" s="505"/>
      <c r="AB220" s="500"/>
      <c r="AC220" s="115"/>
      <c r="AD220" s="41"/>
    </row>
    <row r="221" spans="1:30" ht="21.75" thickTop="1" thickBot="1">
      <c r="A221" s="125"/>
      <c r="B221" s="184">
        <v>3</v>
      </c>
      <c r="C221" s="499" t="s">
        <v>576</v>
      </c>
      <c r="D221" s="499"/>
      <c r="E221" s="499"/>
      <c r="F221" s="499"/>
      <c r="G221" s="185"/>
      <c r="H221" s="185"/>
      <c r="I221" s="185"/>
      <c r="J221" s="194" t="s">
        <v>1</v>
      </c>
      <c r="K221" s="28" t="str">
        <f>IF(COUNTIF(K222:K259,"N/A")=5,"N/A",IF(COUNT(K222:K259)=0,"",SUM(K222:K259)/(COUNTIF(K222:K259,"&gt;=0")*5)))</f>
        <v/>
      </c>
      <c r="L221" s="150" t="str">
        <f>IF($K221="N/A","",IF($K221="","",IF($K221&gt;=0.2,1,"")))</f>
        <v/>
      </c>
      <c r="M221" s="151" t="str">
        <f>IF($K221="N/A","",IF($K221="","",IF($K221&gt;=0.4,1,"")))</f>
        <v/>
      </c>
      <c r="N221" s="151" t="str">
        <f>IF($K221="N/A","",IF($K221="","",IF($K221&gt;=0.6,1,"")))</f>
        <v/>
      </c>
      <c r="O221" s="151" t="str">
        <f>IF($K221="N/A","",IF($K221="","",IF($K221&gt;=0.8,1,"")))</f>
        <v/>
      </c>
      <c r="P221" s="152" t="str">
        <f>IF($K221="N/A","",IF($K221="","",IF($K221=1,1,"")))</f>
        <v/>
      </c>
      <c r="Q221" s="149" t="str">
        <f>IF(AND(K221&gt;=99.8%,K221&lt;=100%),"A",IF(AND(K221&gt;=96%,K221&lt;=99.79%),"B",IF(AND(K221&gt;=87%,K221&lt;=95.99%),"C",IF(K221&lt;=86.99%,"D"," "))))</f>
        <v xml:space="preserve"> </v>
      </c>
      <c r="R221" s="261" t="str">
        <f>IF(K221="","",IF(K221="N/A",R123/3,((R123*K221)/3)))</f>
        <v/>
      </c>
      <c r="S221" s="105"/>
      <c r="T221" s="185"/>
      <c r="U221" s="185"/>
      <c r="V221" s="194" t="s">
        <v>1</v>
      </c>
      <c r="W221" s="28" t="str">
        <f>IF(COUNTIF(W222:W259,"N/A")=5,"N/A",IF(COUNT(W222:W259)=0,"",SUM(W222:W259)/(COUNTIF(W222:W259,"&gt;=0")*5)))</f>
        <v/>
      </c>
      <c r="X221" s="150" t="str">
        <f>IF($W221="N/A","",IF($W221="","",IF($W221&gt;=0.2,1,"")))</f>
        <v/>
      </c>
      <c r="Y221" s="151" t="str">
        <f>IF($W221="N/A","",IF($W221="","",IF($W221&gt;=0.4,1,"")))</f>
        <v/>
      </c>
      <c r="Z221" s="151" t="str">
        <f>IF($W221="N/A","",IF($W221="","",IF($W221&gt;=0.6,1,"")))</f>
        <v/>
      </c>
      <c r="AA221" s="151" t="str">
        <f>IF($W221="N/A","",IF($W221="","",IF($W221&gt;=0.8,1,"")))</f>
        <v/>
      </c>
      <c r="AB221" s="152" t="str">
        <f>IF($W221="N/A","",IF($W221="","",IF($W221=1,1,"")))</f>
        <v/>
      </c>
      <c r="AC221" s="149" t="str">
        <f>IF(W221="","",IF(W221="N/A","N/A",IF(W221&gt;=0.6,"G",IF(W221&gt;=0.4,"Y","R"))))</f>
        <v/>
      </c>
      <c r="AD221" s="261"/>
    </row>
    <row r="222" spans="1:30" ht="30.75" customHeight="1" outlineLevel="1" thickTop="1">
      <c r="A222" s="104"/>
      <c r="B222" s="111"/>
      <c r="C222" s="506" t="s">
        <v>401</v>
      </c>
      <c r="D222" s="474" t="s">
        <v>581</v>
      </c>
      <c r="E222" s="477">
        <v>3</v>
      </c>
      <c r="F222" s="188" t="s">
        <v>183</v>
      </c>
      <c r="G222" s="112"/>
      <c r="H222" s="281"/>
      <c r="I222" s="501"/>
      <c r="J222" s="464" t="str">
        <f>IF(COUNTIF(H222:H229,"N/A")=8,"N/A",IF(COUNT(H222:H229)=0,"",IF(SUM(H222:H229)=0,0,IF(AVERAGE(H222:H229)&lt;0.5,1,IF(AVERAGE(H222:H229)=1,3,2)))))</f>
        <v/>
      </c>
      <c r="K222" s="464" t="str">
        <f>IF(COUNTIF(J222:J234,"N/A")=2,"N/A",IF(COUNT(J222:J234)=0,"",IF(COUNTIF(J222,"N/A")=1,SUM(J222:J234,3),IF(COUNTIF(J230,"N/A")=1,SUM(J222:J234,2),SUM(J222:J234)))))</f>
        <v/>
      </c>
      <c r="L222" s="491" t="str">
        <f>IF($K222="N/A","na",IF($K222="","",IF($K222&gt;0,1,"")))</f>
        <v/>
      </c>
      <c r="M222" s="493" t="str">
        <f>IF($K222="N/A","na",IF($K222="","",IF($K222&gt;1,1,"")))</f>
        <v/>
      </c>
      <c r="N222" s="493" t="str">
        <f>IF($K222="N/A","na",IF($K222="","",IF($K222&gt;2,1,"")))</f>
        <v/>
      </c>
      <c r="O222" s="493" t="str">
        <f>IF($K222="N/A","na",IF($K222="","",IF($K222&gt;3,1,"")))</f>
        <v/>
      </c>
      <c r="P222" s="495" t="str">
        <f>IF($K222="N/A","na",IF($K222="","",IF($K222&gt;4,1,"")))</f>
        <v/>
      </c>
      <c r="Q222" s="113"/>
      <c r="R222" s="35"/>
      <c r="S222" s="105"/>
      <c r="T222" s="13"/>
      <c r="U222" s="501"/>
      <c r="V222" s="464" t="str">
        <f>IF(COUNTIF(T222:T229,"N/A")=9,"N/A",IF(COUNT(T222:T229)=0,"",IF(SUM(T222:T229)=0,0,IF(AVERAGE(T222:T229)&lt;0.5,1,IF(AVERAGE(T222:T229)=1,3,2)))))</f>
        <v/>
      </c>
      <c r="W222" s="464" t="str">
        <f>IF(COUNTIF(V222:V234,"N/A")=2,"N/A",IF(V222&lt;3,V222,IF(COUNT(V222:V234)=0,"",SUMIF(V222:V234,"&lt;&gt;N/A"))))</f>
        <v/>
      </c>
      <c r="X222" s="491" t="str">
        <f>IF($W222="N/A","na",IF($W222="","",IF($W222&gt;0,1,"")))</f>
        <v/>
      </c>
      <c r="Y222" s="493" t="str">
        <f>IF($W222="N/A","na",IF($W222="","",IF($W222&gt;1,1,"")))</f>
        <v/>
      </c>
      <c r="Z222" s="493" t="str">
        <f>IF($W222="N/A","na",IF($W222="","",IF($W222&gt;2,1,"")))</f>
        <v/>
      </c>
      <c r="AA222" s="493" t="str">
        <f>IF($W222="N/A","na",IF($W222="","",IF($W222&gt;3,1,"")))</f>
        <v/>
      </c>
      <c r="AB222" s="495" t="str">
        <f>IF($W222="N/A","na",IF($W222="","",IF($W222&gt;4,1,"")))</f>
        <v/>
      </c>
      <c r="AC222" s="113"/>
      <c r="AD222" s="35"/>
    </row>
    <row r="223" spans="1:30" ht="14.25" customHeight="1" outlineLevel="1">
      <c r="A223" s="104"/>
      <c r="B223" s="111"/>
      <c r="C223" s="507"/>
      <c r="D223" s="475"/>
      <c r="E223" s="478"/>
      <c r="F223" s="189" t="s">
        <v>184</v>
      </c>
      <c r="G223" s="114"/>
      <c r="H223" s="14"/>
      <c r="I223" s="502"/>
      <c r="J223" s="464"/>
      <c r="K223" s="464"/>
      <c r="L223" s="482"/>
      <c r="M223" s="484"/>
      <c r="N223" s="484"/>
      <c r="O223" s="484"/>
      <c r="P223" s="486"/>
      <c r="Q223" s="115"/>
      <c r="R223" s="36"/>
      <c r="S223" s="105"/>
      <c r="T223" s="13"/>
      <c r="U223" s="502"/>
      <c r="V223" s="464"/>
      <c r="W223" s="464"/>
      <c r="X223" s="482"/>
      <c r="Y223" s="484"/>
      <c r="Z223" s="484"/>
      <c r="AA223" s="484"/>
      <c r="AB223" s="486"/>
      <c r="AC223" s="115"/>
      <c r="AD223" s="36"/>
    </row>
    <row r="224" spans="1:30" ht="14.25" customHeight="1" outlineLevel="1">
      <c r="A224" s="104"/>
      <c r="B224" s="111"/>
      <c r="C224" s="507"/>
      <c r="D224" s="475"/>
      <c r="E224" s="478"/>
      <c r="F224" s="189" t="s">
        <v>597</v>
      </c>
      <c r="G224" s="114"/>
      <c r="H224" s="283"/>
      <c r="I224" s="502"/>
      <c r="J224" s="464"/>
      <c r="K224" s="464"/>
      <c r="L224" s="482"/>
      <c r="M224" s="484"/>
      <c r="N224" s="484"/>
      <c r="O224" s="484"/>
      <c r="P224" s="486"/>
      <c r="Q224" s="115"/>
      <c r="R224" s="36"/>
      <c r="S224" s="105"/>
      <c r="T224" s="13"/>
      <c r="U224" s="502"/>
      <c r="V224" s="464"/>
      <c r="W224" s="464"/>
      <c r="X224" s="482"/>
      <c r="Y224" s="484"/>
      <c r="Z224" s="484"/>
      <c r="AA224" s="484"/>
      <c r="AB224" s="486"/>
      <c r="AC224" s="115"/>
      <c r="AD224" s="36"/>
    </row>
    <row r="225" spans="1:30" ht="28.5" outlineLevel="1">
      <c r="A225" s="104"/>
      <c r="B225" s="111"/>
      <c r="C225" s="507"/>
      <c r="D225" s="475"/>
      <c r="E225" s="478"/>
      <c r="F225" s="189" t="s">
        <v>577</v>
      </c>
      <c r="G225" s="114"/>
      <c r="H225" s="16"/>
      <c r="I225" s="502"/>
      <c r="J225" s="464"/>
      <c r="K225" s="464"/>
      <c r="L225" s="482"/>
      <c r="M225" s="484"/>
      <c r="N225" s="484"/>
      <c r="O225" s="484"/>
      <c r="P225" s="486"/>
      <c r="Q225" s="115"/>
      <c r="R225" s="36"/>
      <c r="S225" s="105"/>
      <c r="T225" s="13"/>
      <c r="U225" s="502"/>
      <c r="V225" s="464"/>
      <c r="W225" s="464"/>
      <c r="X225" s="482"/>
      <c r="Y225" s="484"/>
      <c r="Z225" s="484"/>
      <c r="AA225" s="484"/>
      <c r="AB225" s="486"/>
      <c r="AC225" s="115"/>
      <c r="AD225" s="36"/>
    </row>
    <row r="226" spans="1:30" ht="14.25" customHeight="1" outlineLevel="1">
      <c r="A226" s="104"/>
      <c r="B226" s="111"/>
      <c r="C226" s="507"/>
      <c r="D226" s="475"/>
      <c r="E226" s="478"/>
      <c r="F226" s="189" t="s">
        <v>578</v>
      </c>
      <c r="G226" s="114"/>
      <c r="H226" s="16"/>
      <c r="I226" s="502"/>
      <c r="J226" s="464"/>
      <c r="K226" s="464"/>
      <c r="L226" s="482"/>
      <c r="M226" s="484"/>
      <c r="N226" s="484"/>
      <c r="O226" s="484"/>
      <c r="P226" s="486"/>
      <c r="Q226" s="115"/>
      <c r="R226" s="36"/>
      <c r="S226" s="105"/>
      <c r="T226" s="13"/>
      <c r="U226" s="502"/>
      <c r="V226" s="464"/>
      <c r="W226" s="464"/>
      <c r="X226" s="482"/>
      <c r="Y226" s="484"/>
      <c r="Z226" s="484"/>
      <c r="AA226" s="484"/>
      <c r="AB226" s="486"/>
      <c r="AC226" s="115"/>
      <c r="AD226" s="36"/>
    </row>
    <row r="227" spans="1:30" ht="14.25" customHeight="1" outlineLevel="1">
      <c r="A227" s="104"/>
      <c r="B227" s="111"/>
      <c r="C227" s="507"/>
      <c r="D227" s="475"/>
      <c r="E227" s="478"/>
      <c r="F227" s="189" t="s">
        <v>579</v>
      </c>
      <c r="G227" s="114"/>
      <c r="H227" s="16"/>
      <c r="I227" s="502"/>
      <c r="J227" s="464"/>
      <c r="K227" s="464"/>
      <c r="L227" s="482"/>
      <c r="M227" s="484"/>
      <c r="N227" s="484"/>
      <c r="O227" s="484"/>
      <c r="P227" s="486"/>
      <c r="Q227" s="115"/>
      <c r="R227" s="36"/>
      <c r="S227" s="105"/>
      <c r="T227" s="13"/>
      <c r="U227" s="502"/>
      <c r="V227" s="464"/>
      <c r="W227" s="464"/>
      <c r="X227" s="482"/>
      <c r="Y227" s="484"/>
      <c r="Z227" s="484"/>
      <c r="AA227" s="484"/>
      <c r="AB227" s="486"/>
      <c r="AC227" s="115"/>
      <c r="AD227" s="36"/>
    </row>
    <row r="228" spans="1:30" ht="28.5" outlineLevel="1">
      <c r="A228" s="104"/>
      <c r="B228" s="111"/>
      <c r="C228" s="507"/>
      <c r="D228" s="475"/>
      <c r="E228" s="478"/>
      <c r="F228" s="189" t="s">
        <v>580</v>
      </c>
      <c r="G228" s="118" t="s">
        <v>91</v>
      </c>
      <c r="H228" s="16"/>
      <c r="I228" s="502"/>
      <c r="J228" s="464"/>
      <c r="K228" s="464"/>
      <c r="L228" s="482"/>
      <c r="M228" s="484"/>
      <c r="N228" s="484"/>
      <c r="O228" s="484"/>
      <c r="P228" s="486"/>
      <c r="Q228" s="115"/>
      <c r="R228" s="36"/>
      <c r="S228" s="105"/>
      <c r="T228" s="13"/>
      <c r="U228" s="502"/>
      <c r="V228" s="464"/>
      <c r="W228" s="464"/>
      <c r="X228" s="482"/>
      <c r="Y228" s="484"/>
      <c r="Z228" s="484"/>
      <c r="AA228" s="484"/>
      <c r="AB228" s="486"/>
      <c r="AC228" s="115"/>
      <c r="AD228" s="36"/>
    </row>
    <row r="229" spans="1:30" ht="57" outlineLevel="1">
      <c r="A229" s="104"/>
      <c r="B229" s="111"/>
      <c r="C229" s="507"/>
      <c r="D229" s="475"/>
      <c r="E229" s="478"/>
      <c r="F229" s="189" t="s">
        <v>598</v>
      </c>
      <c r="G229" s="114"/>
      <c r="H229" s="15"/>
      <c r="I229" s="502"/>
      <c r="J229" s="464"/>
      <c r="K229" s="464"/>
      <c r="L229" s="482"/>
      <c r="M229" s="484"/>
      <c r="N229" s="484"/>
      <c r="O229" s="484"/>
      <c r="P229" s="486"/>
      <c r="Q229" s="115"/>
      <c r="R229" s="36"/>
      <c r="S229" s="105"/>
      <c r="T229" s="13"/>
      <c r="U229" s="502"/>
      <c r="V229" s="464"/>
      <c r="W229" s="464"/>
      <c r="X229" s="482"/>
      <c r="Y229" s="484"/>
      <c r="Z229" s="484"/>
      <c r="AA229" s="484"/>
      <c r="AB229" s="486"/>
      <c r="AC229" s="115"/>
      <c r="AD229" s="36"/>
    </row>
    <row r="230" spans="1:30" ht="14.25" customHeight="1" outlineLevel="1">
      <c r="A230" s="104"/>
      <c r="B230" s="111"/>
      <c r="C230" s="507"/>
      <c r="D230" s="475"/>
      <c r="E230" s="477">
        <v>5</v>
      </c>
      <c r="F230" s="188" t="s">
        <v>967</v>
      </c>
      <c r="G230" s="112"/>
      <c r="H230" s="281"/>
      <c r="I230" s="501"/>
      <c r="J230" s="464" t="str">
        <f>IF(COUNTIF(H230:H234,"N/A")=5,"N/A",IF(COUNT(H230:H234)=0,"",IF(SUM(H230:H234)=0,0,IF(AVERAGE(H230:H234)&lt;1,1,IF(AVERAGE(H230:H234)=1,2)))))</f>
        <v/>
      </c>
      <c r="K230" s="464"/>
      <c r="L230" s="482"/>
      <c r="M230" s="484"/>
      <c r="N230" s="484"/>
      <c r="O230" s="484"/>
      <c r="P230" s="486"/>
      <c r="Q230" s="115"/>
      <c r="R230" s="36"/>
      <c r="S230" s="105"/>
      <c r="T230" s="13"/>
      <c r="U230" s="501"/>
      <c r="V230" s="464" t="str">
        <f>IF(COUNTIF(T230:T234,"N/A")=5,"N/A",IF(COUNT(T230:T234)=0,"",IF(SUM(T230:T234)=0,0,IF(AVERAGE(T230:T234)&lt;1,1,IF(AVERAGE(T230:T234)=1,2)))))</f>
        <v/>
      </c>
      <c r="W230" s="464"/>
      <c r="X230" s="482"/>
      <c r="Y230" s="484"/>
      <c r="Z230" s="484"/>
      <c r="AA230" s="484"/>
      <c r="AB230" s="486"/>
      <c r="AC230" s="115"/>
      <c r="AD230" s="36"/>
    </row>
    <row r="231" spans="1:30" ht="42.75" outlineLevel="1">
      <c r="A231" s="104"/>
      <c r="B231" s="111"/>
      <c r="C231" s="507"/>
      <c r="D231" s="475"/>
      <c r="E231" s="478"/>
      <c r="F231" s="191" t="s">
        <v>968</v>
      </c>
      <c r="G231" s="120"/>
      <c r="H231" s="14"/>
      <c r="I231" s="502"/>
      <c r="J231" s="464"/>
      <c r="K231" s="464"/>
      <c r="L231" s="482"/>
      <c r="M231" s="484"/>
      <c r="N231" s="484"/>
      <c r="O231" s="484"/>
      <c r="P231" s="486"/>
      <c r="Q231" s="115"/>
      <c r="R231" s="36"/>
      <c r="S231" s="105"/>
      <c r="T231" s="13"/>
      <c r="U231" s="502"/>
      <c r="V231" s="464"/>
      <c r="W231" s="464"/>
      <c r="X231" s="482"/>
      <c r="Y231" s="484"/>
      <c r="Z231" s="484"/>
      <c r="AA231" s="484"/>
      <c r="AB231" s="486"/>
      <c r="AC231" s="115"/>
      <c r="AD231" s="36"/>
    </row>
    <row r="232" spans="1:30" ht="28.5" outlineLevel="1">
      <c r="A232" s="104"/>
      <c r="B232" s="111"/>
      <c r="C232" s="507"/>
      <c r="D232" s="475"/>
      <c r="E232" s="478"/>
      <c r="F232" s="191" t="s">
        <v>969</v>
      </c>
      <c r="G232" s="120"/>
      <c r="H232" s="283"/>
      <c r="I232" s="502"/>
      <c r="J232" s="464"/>
      <c r="K232" s="464"/>
      <c r="L232" s="482"/>
      <c r="M232" s="484"/>
      <c r="N232" s="484"/>
      <c r="O232" s="484"/>
      <c r="P232" s="486"/>
      <c r="Q232" s="115"/>
      <c r="R232" s="36"/>
      <c r="S232" s="105"/>
      <c r="T232" s="13"/>
      <c r="U232" s="502"/>
      <c r="V232" s="464"/>
      <c r="W232" s="464"/>
      <c r="X232" s="482"/>
      <c r="Y232" s="484"/>
      <c r="Z232" s="484"/>
      <c r="AA232" s="484"/>
      <c r="AB232" s="486"/>
      <c r="AC232" s="115"/>
      <c r="AD232" s="36"/>
    </row>
    <row r="233" spans="1:30" ht="14.25" customHeight="1" outlineLevel="1">
      <c r="A233" s="104"/>
      <c r="B233" s="111"/>
      <c r="C233" s="507"/>
      <c r="D233" s="475"/>
      <c r="E233" s="478"/>
      <c r="F233" s="189" t="s">
        <v>970</v>
      </c>
      <c r="G233" s="114"/>
      <c r="H233" s="16"/>
      <c r="I233" s="502"/>
      <c r="J233" s="464"/>
      <c r="K233" s="464"/>
      <c r="L233" s="482"/>
      <c r="M233" s="484"/>
      <c r="N233" s="484"/>
      <c r="O233" s="484"/>
      <c r="P233" s="486"/>
      <c r="Q233" s="115"/>
      <c r="R233" s="36"/>
      <c r="S233" s="105"/>
      <c r="T233" s="13"/>
      <c r="U233" s="502"/>
      <c r="V233" s="464"/>
      <c r="W233" s="464"/>
      <c r="X233" s="482"/>
      <c r="Y233" s="484"/>
      <c r="Z233" s="484"/>
      <c r="AA233" s="484"/>
      <c r="AB233" s="486"/>
      <c r="AC233" s="115"/>
      <c r="AD233" s="36"/>
    </row>
    <row r="234" spans="1:30" ht="14.25" customHeight="1" outlineLevel="1">
      <c r="A234" s="104"/>
      <c r="B234" s="111"/>
      <c r="C234" s="507"/>
      <c r="D234" s="475"/>
      <c r="E234" s="478"/>
      <c r="F234" s="189" t="s">
        <v>971</v>
      </c>
      <c r="G234" s="114"/>
      <c r="H234" s="15"/>
      <c r="I234" s="502"/>
      <c r="J234" s="464"/>
      <c r="K234" s="464"/>
      <c r="L234" s="482"/>
      <c r="M234" s="484"/>
      <c r="N234" s="484"/>
      <c r="O234" s="484"/>
      <c r="P234" s="486"/>
      <c r="Q234" s="115"/>
      <c r="R234" s="36"/>
      <c r="S234" s="105"/>
      <c r="T234" s="13"/>
      <c r="U234" s="502"/>
      <c r="V234" s="464"/>
      <c r="W234" s="464"/>
      <c r="X234" s="482"/>
      <c r="Y234" s="484"/>
      <c r="Z234" s="484"/>
      <c r="AA234" s="484"/>
      <c r="AB234" s="486"/>
      <c r="AC234" s="115"/>
      <c r="AD234" s="36"/>
    </row>
    <row r="235" spans="1:30" ht="27.75" customHeight="1" outlineLevel="1">
      <c r="A235" s="104"/>
      <c r="B235" s="111"/>
      <c r="C235" s="506" t="s">
        <v>402</v>
      </c>
      <c r="D235" s="474" t="s">
        <v>582</v>
      </c>
      <c r="E235" s="477">
        <v>3</v>
      </c>
      <c r="F235" s="188" t="s">
        <v>185</v>
      </c>
      <c r="G235" s="112"/>
      <c r="H235" s="281"/>
      <c r="I235" s="501"/>
      <c r="J235" s="464" t="str">
        <f>IF(COUNTIF(H235:H238,"N/A")=4,"N/A",IF(COUNT(H235:H238)=0,"",IF(SUM(H235:H238)=0,0,IF(AVERAGE(H235:H238)&lt;0.5,1,IF(AVERAGE(H235:H238)=1,3,2)))))</f>
        <v/>
      </c>
      <c r="K235" s="464" t="str">
        <f>IF(COUNTIF(J235:J240,"N/A")=2,"N/A",IF(COUNT(J235:J240)=0,"",IF(COUNTIF(J235,"N/A")=1,SUM(J235:J240,3),IF(COUNTIF(J239,"N/A")=1,SUM(J235:J240,2),SUM(J235:J240)))))</f>
        <v/>
      </c>
      <c r="L235" s="481" t="str">
        <f>IF($K235="N/A","na",IF($K235="","",IF($K235&gt;0,1,"")))</f>
        <v/>
      </c>
      <c r="M235" s="483" t="str">
        <f>IF($K235="N/A","na",IF($K235="","",IF($K235&gt;1,1,"")))</f>
        <v/>
      </c>
      <c r="N235" s="483" t="str">
        <f>IF($K235="N/A","na",IF($K235="","",IF($K235&gt;2,1,"")))</f>
        <v/>
      </c>
      <c r="O235" s="483" t="str">
        <f>IF($K235="N/A","na",IF($K235="","",IF($K235&gt;3,1,"")))</f>
        <v/>
      </c>
      <c r="P235" s="485" t="str">
        <f>IF($K235="N/A","na",IF($K235="","",IF($K235&gt;4,1,"")))</f>
        <v/>
      </c>
      <c r="Q235" s="115"/>
      <c r="R235" s="36"/>
      <c r="S235" s="105"/>
      <c r="T235" s="13"/>
      <c r="U235" s="501"/>
      <c r="V235" s="464" t="str">
        <f>IF(COUNTIF(T235:T238,"N/A")=4,"N/A",IF(COUNT(T235:T238)=0,"",IF(SUM(T235:T238)=0,0,IF(AVERAGE(T235:T238)&lt;0.5,1,IF(AVERAGE(T235:T238)=1,3,2)))))</f>
        <v/>
      </c>
      <c r="W235" s="464" t="str">
        <f>IF(COUNTIF(V235:V240,"N/A")=2,"N/A",IF(V235&lt;3,V235,IF(COUNT(V235:V240)=0,"",SUMIF(V235:V240,"&lt;&gt;N/A"))))</f>
        <v/>
      </c>
      <c r="X235" s="481" t="str">
        <f>IF($W235="N/A","na",IF($W235="","",IF($W235&gt;0,1,"")))</f>
        <v/>
      </c>
      <c r="Y235" s="483" t="str">
        <f>IF($W235="N/A","na",IF($W235="","",IF($W235&gt;1,1,"")))</f>
        <v/>
      </c>
      <c r="Z235" s="483" t="str">
        <f>IF($W235="N/A","na",IF($W235="","",IF($W235&gt;2,1,"")))</f>
        <v/>
      </c>
      <c r="AA235" s="483" t="str">
        <f>IF($W235="N/A","na",IF($W235="","",IF($W235&gt;3,1,"")))</f>
        <v/>
      </c>
      <c r="AB235" s="485" t="str">
        <f>IF($W235="N/A","na",IF($W235="","",IF($W235&gt;4,1,"")))</f>
        <v/>
      </c>
      <c r="AC235" s="115"/>
      <c r="AD235" s="36"/>
    </row>
    <row r="236" spans="1:30" ht="14.25" customHeight="1" outlineLevel="1">
      <c r="A236" s="104"/>
      <c r="B236" s="111"/>
      <c r="C236" s="507"/>
      <c r="D236" s="475"/>
      <c r="E236" s="478"/>
      <c r="F236" s="189" t="s">
        <v>186</v>
      </c>
      <c r="G236" s="114"/>
      <c r="H236" s="16"/>
      <c r="I236" s="502"/>
      <c r="J236" s="464"/>
      <c r="K236" s="464"/>
      <c r="L236" s="482"/>
      <c r="M236" s="484"/>
      <c r="N236" s="484"/>
      <c r="O236" s="484"/>
      <c r="P236" s="486"/>
      <c r="Q236" s="115"/>
      <c r="R236" s="36"/>
      <c r="S236" s="105"/>
      <c r="T236" s="13"/>
      <c r="U236" s="502"/>
      <c r="V236" s="464"/>
      <c r="W236" s="464"/>
      <c r="X236" s="482"/>
      <c r="Y236" s="484"/>
      <c r="Z236" s="484"/>
      <c r="AA236" s="484"/>
      <c r="AB236" s="486"/>
      <c r="AC236" s="115"/>
      <c r="AD236" s="36"/>
    </row>
    <row r="237" spans="1:30" ht="14.25" customHeight="1" outlineLevel="1">
      <c r="A237" s="104"/>
      <c r="B237" s="111"/>
      <c r="C237" s="507"/>
      <c r="D237" s="475"/>
      <c r="E237" s="478"/>
      <c r="F237" s="189" t="s">
        <v>187</v>
      </c>
      <c r="G237" s="114"/>
      <c r="H237" s="14"/>
      <c r="I237" s="502"/>
      <c r="J237" s="464"/>
      <c r="K237" s="464"/>
      <c r="L237" s="482"/>
      <c r="M237" s="484"/>
      <c r="N237" s="484"/>
      <c r="O237" s="484"/>
      <c r="P237" s="486"/>
      <c r="Q237" s="115"/>
      <c r="R237" s="36"/>
      <c r="S237" s="105"/>
      <c r="T237" s="13"/>
      <c r="U237" s="502"/>
      <c r="V237" s="464"/>
      <c r="W237" s="464"/>
      <c r="X237" s="482"/>
      <c r="Y237" s="484"/>
      <c r="Z237" s="484"/>
      <c r="AA237" s="484"/>
      <c r="AB237" s="486"/>
      <c r="AC237" s="115"/>
      <c r="AD237" s="36"/>
    </row>
    <row r="238" spans="1:30" ht="29.25" customHeight="1" outlineLevel="1">
      <c r="A238" s="104"/>
      <c r="B238" s="111"/>
      <c r="C238" s="507"/>
      <c r="D238" s="475"/>
      <c r="E238" s="479"/>
      <c r="F238" s="190" t="s">
        <v>188</v>
      </c>
      <c r="G238" s="117"/>
      <c r="H238" s="21"/>
      <c r="I238" s="503"/>
      <c r="J238" s="464"/>
      <c r="K238" s="464"/>
      <c r="L238" s="482"/>
      <c r="M238" s="484"/>
      <c r="N238" s="484"/>
      <c r="O238" s="484"/>
      <c r="P238" s="486"/>
      <c r="Q238" s="115"/>
      <c r="R238" s="36"/>
      <c r="S238" s="105"/>
      <c r="T238" s="13"/>
      <c r="U238" s="503"/>
      <c r="V238" s="464"/>
      <c r="W238" s="464"/>
      <c r="X238" s="482"/>
      <c r="Y238" s="484"/>
      <c r="Z238" s="484"/>
      <c r="AA238" s="484"/>
      <c r="AB238" s="486"/>
      <c r="AC238" s="115"/>
      <c r="AD238" s="36"/>
    </row>
    <row r="239" spans="1:30" ht="14.25" customHeight="1" outlineLevel="1">
      <c r="A239" s="104"/>
      <c r="B239" s="111"/>
      <c r="C239" s="507"/>
      <c r="D239" s="475"/>
      <c r="E239" s="477">
        <v>5</v>
      </c>
      <c r="F239" s="188" t="s">
        <v>189</v>
      </c>
      <c r="G239" s="112"/>
      <c r="H239" s="281"/>
      <c r="I239" s="501"/>
      <c r="J239" s="464" t="str">
        <f>IF(COUNTIF(H239:H240,"N/A")=2,"N/A",IF(COUNT(H239:H240)=0,"",IF(SUM(H239:H240)=0,0,IF(AVERAGE(H239:H240)&lt;1,1,IF(AVERAGE(H239:H240)=1,2)))))</f>
        <v/>
      </c>
      <c r="K239" s="464"/>
      <c r="L239" s="482"/>
      <c r="M239" s="484"/>
      <c r="N239" s="484"/>
      <c r="O239" s="484"/>
      <c r="P239" s="486"/>
      <c r="Q239" s="115"/>
      <c r="R239" s="36"/>
      <c r="S239" s="105"/>
      <c r="T239" s="13"/>
      <c r="U239" s="501"/>
      <c r="V239" s="464" t="str">
        <f>IF(COUNTIF(T239:T240,"N/A")=2,"N/A",IF(COUNT(T239:T240)=0,"",IF(SUM(T239:T240)=0,0,IF(AVERAGE(T239:T240)&lt;1,1,IF(AVERAGE(T239:T240)=1,2)))))</f>
        <v/>
      </c>
      <c r="W239" s="464"/>
      <c r="X239" s="482"/>
      <c r="Y239" s="484"/>
      <c r="Z239" s="484"/>
      <c r="AA239" s="484"/>
      <c r="AB239" s="486"/>
      <c r="AC239" s="115"/>
      <c r="AD239" s="36"/>
    </row>
    <row r="240" spans="1:30" ht="29.25" customHeight="1" outlineLevel="1">
      <c r="A240" s="104"/>
      <c r="B240" s="111"/>
      <c r="C240" s="508"/>
      <c r="D240" s="476"/>
      <c r="E240" s="479"/>
      <c r="F240" s="190" t="s">
        <v>190</v>
      </c>
      <c r="G240" s="117"/>
      <c r="H240" s="15"/>
      <c r="I240" s="503"/>
      <c r="J240" s="464"/>
      <c r="K240" s="464"/>
      <c r="L240" s="492"/>
      <c r="M240" s="494"/>
      <c r="N240" s="494"/>
      <c r="O240" s="494"/>
      <c r="P240" s="496"/>
      <c r="Q240" s="115"/>
      <c r="R240" s="36"/>
      <c r="S240" s="105"/>
      <c r="T240" s="13"/>
      <c r="U240" s="503"/>
      <c r="V240" s="464"/>
      <c r="W240" s="464"/>
      <c r="X240" s="492"/>
      <c r="Y240" s="494"/>
      <c r="Z240" s="494"/>
      <c r="AA240" s="494"/>
      <c r="AB240" s="496"/>
      <c r="AC240" s="115"/>
      <c r="AD240" s="36"/>
    </row>
    <row r="241" spans="1:30" ht="27.75" customHeight="1" outlineLevel="1">
      <c r="A241" s="104"/>
      <c r="B241" s="111"/>
      <c r="C241" s="506" t="s">
        <v>403</v>
      </c>
      <c r="D241" s="474" t="s">
        <v>583</v>
      </c>
      <c r="E241" s="477">
        <v>3</v>
      </c>
      <c r="F241" s="188" t="s">
        <v>191</v>
      </c>
      <c r="G241" s="112"/>
      <c r="H241" s="13"/>
      <c r="I241" s="501"/>
      <c r="J241" s="464" t="str">
        <f>IF(COUNTIF(H241:H247,"N/A")=7,"N/A",IF(COUNT(H241:H247)=0,"",IF(SUM(H241:H247)=0,0,IF(AVERAGE(H241:H247)&lt;0.5,1,IF(AVERAGE(H241:H247)=1,3,2)))))</f>
        <v/>
      </c>
      <c r="K241" s="464" t="str">
        <f>IF(COUNTIF(J241:J249,"N/A")=2,"N/A",IF(COUNT(J241:J249)=0,"",IF(COUNTIF(J241,"N/A")=1,SUM(J241:J249,3),IF(COUNTIF(J248,"N/A")=1,SUM(J241:J249,2),SUM(J241:J249)))))</f>
        <v/>
      </c>
      <c r="L241" s="481" t="str">
        <f>IF($K241="N/A","na",IF($K241="","",IF($K241&gt;0,1,"")))</f>
        <v/>
      </c>
      <c r="M241" s="483" t="str">
        <f>IF($K241="N/A","na",IF($K241="","",IF($K241&gt;1,1,"")))</f>
        <v/>
      </c>
      <c r="N241" s="483" t="str">
        <f>IF($K241="N/A","na",IF($K241="","",IF($K241&gt;2,1,"")))</f>
        <v/>
      </c>
      <c r="O241" s="483" t="str">
        <f>IF($K241="N/A","na",IF($K241="","",IF($K241&gt;3,1,"")))</f>
        <v/>
      </c>
      <c r="P241" s="485" t="str">
        <f>IF($K241="N/A","na",IF($K241="","",IF($K241&gt;4,1,"")))</f>
        <v/>
      </c>
      <c r="Q241" s="115"/>
      <c r="R241" s="36"/>
      <c r="S241" s="105"/>
      <c r="T241" s="13"/>
      <c r="U241" s="501"/>
      <c r="V241" s="464" t="str">
        <f>IF(COUNTIF(T241:T247,"N/A")=7,"N/A",IF(COUNT(T241:T247)=0,"",IF(SUM(T241:T247)=0,0,IF(AVERAGE(T241:T247)&lt;0.5,1,IF(AVERAGE(T241:T247)=1,3,2)))))</f>
        <v/>
      </c>
      <c r="W241" s="464" t="str">
        <f>IF(COUNTIF(V241:V248,"N/A")=2,"N/A",IF(V241&lt;3,V241,IF(COUNT(V241:V248)=0,"",SUMIF(V241:V248,"&lt;&gt;N/A"))))</f>
        <v/>
      </c>
      <c r="X241" s="481" t="str">
        <f>IF($W241="N/A","na",IF($W241="","",IF($W241&gt;0,1,"")))</f>
        <v/>
      </c>
      <c r="Y241" s="483" t="str">
        <f>IF($W241="N/A","na",IF($W241="","",IF($W241&gt;1,1,"")))</f>
        <v/>
      </c>
      <c r="Z241" s="483" t="str">
        <f>IF($W241="N/A","na",IF($W241="","",IF($W241&gt;2,1,"")))</f>
        <v/>
      </c>
      <c r="AA241" s="483" t="str">
        <f>IF($W241="N/A","na",IF($W241="","",IF($W241&gt;3,1,"")))</f>
        <v/>
      </c>
      <c r="AB241" s="485" t="str">
        <f>IF($W241="N/A","na",IF($W241="","",IF($W241&gt;4,1,"")))</f>
        <v/>
      </c>
      <c r="AC241" s="115"/>
      <c r="AD241" s="36"/>
    </row>
    <row r="242" spans="1:30" ht="28.5" outlineLevel="1">
      <c r="A242" s="104"/>
      <c r="B242" s="111"/>
      <c r="C242" s="507"/>
      <c r="D242" s="475"/>
      <c r="E242" s="478"/>
      <c r="F242" s="189" t="s">
        <v>192</v>
      </c>
      <c r="G242" s="114"/>
      <c r="H242" s="14"/>
      <c r="I242" s="502"/>
      <c r="J242" s="464"/>
      <c r="K242" s="464"/>
      <c r="L242" s="482"/>
      <c r="M242" s="484"/>
      <c r="N242" s="484"/>
      <c r="O242" s="484"/>
      <c r="P242" s="486"/>
      <c r="Q242" s="115"/>
      <c r="R242" s="36"/>
      <c r="S242" s="105"/>
      <c r="T242" s="13"/>
      <c r="U242" s="502"/>
      <c r="V242" s="464"/>
      <c r="W242" s="464"/>
      <c r="X242" s="482"/>
      <c r="Y242" s="484"/>
      <c r="Z242" s="484"/>
      <c r="AA242" s="484"/>
      <c r="AB242" s="486"/>
      <c r="AC242" s="115"/>
      <c r="AD242" s="36"/>
    </row>
    <row r="243" spans="1:30" ht="14.25" customHeight="1" outlineLevel="1">
      <c r="A243" s="104"/>
      <c r="B243" s="111"/>
      <c r="C243" s="507"/>
      <c r="D243" s="475"/>
      <c r="E243" s="478"/>
      <c r="F243" s="189" t="s">
        <v>193</v>
      </c>
      <c r="G243" s="114"/>
      <c r="H243" s="14"/>
      <c r="I243" s="502"/>
      <c r="J243" s="464"/>
      <c r="K243" s="464"/>
      <c r="L243" s="482"/>
      <c r="M243" s="484"/>
      <c r="N243" s="484"/>
      <c r="O243" s="484"/>
      <c r="P243" s="486"/>
      <c r="Q243" s="115"/>
      <c r="R243" s="36"/>
      <c r="S243" s="105"/>
      <c r="T243" s="13"/>
      <c r="U243" s="502"/>
      <c r="V243" s="464"/>
      <c r="W243" s="464"/>
      <c r="X243" s="482"/>
      <c r="Y243" s="484"/>
      <c r="Z243" s="484"/>
      <c r="AA243" s="484"/>
      <c r="AB243" s="486"/>
      <c r="AC243" s="115"/>
      <c r="AD243" s="36"/>
    </row>
    <row r="244" spans="1:30" ht="28.5" outlineLevel="1">
      <c r="A244" s="104"/>
      <c r="B244" s="111"/>
      <c r="C244" s="507"/>
      <c r="D244" s="475"/>
      <c r="E244" s="478"/>
      <c r="F244" s="189" t="s">
        <v>194</v>
      </c>
      <c r="G244" s="114"/>
      <c r="H244" s="14"/>
      <c r="I244" s="502"/>
      <c r="J244" s="464"/>
      <c r="K244" s="464"/>
      <c r="L244" s="482"/>
      <c r="M244" s="484"/>
      <c r="N244" s="484"/>
      <c r="O244" s="484"/>
      <c r="P244" s="486"/>
      <c r="Q244" s="115"/>
      <c r="R244" s="36"/>
      <c r="S244" s="105"/>
      <c r="T244" s="13"/>
      <c r="U244" s="502"/>
      <c r="V244" s="464"/>
      <c r="W244" s="464"/>
      <c r="X244" s="482"/>
      <c r="Y244" s="484"/>
      <c r="Z244" s="484"/>
      <c r="AA244" s="484"/>
      <c r="AB244" s="486"/>
      <c r="AC244" s="115"/>
      <c r="AD244" s="36"/>
    </row>
    <row r="245" spans="1:30" ht="42.75" outlineLevel="1">
      <c r="A245" s="104"/>
      <c r="B245" s="111"/>
      <c r="C245" s="507"/>
      <c r="D245" s="475"/>
      <c r="E245" s="478"/>
      <c r="F245" s="189" t="s">
        <v>195</v>
      </c>
      <c r="G245" s="114"/>
      <c r="H245" s="14"/>
      <c r="I245" s="502"/>
      <c r="J245" s="464"/>
      <c r="K245" s="464"/>
      <c r="L245" s="482"/>
      <c r="M245" s="484"/>
      <c r="N245" s="484"/>
      <c r="O245" s="484"/>
      <c r="P245" s="486"/>
      <c r="Q245" s="115"/>
      <c r="R245" s="36"/>
      <c r="S245" s="105"/>
      <c r="T245" s="13"/>
      <c r="U245" s="502"/>
      <c r="V245" s="464"/>
      <c r="W245" s="464"/>
      <c r="X245" s="482"/>
      <c r="Y245" s="484"/>
      <c r="Z245" s="484"/>
      <c r="AA245" s="484"/>
      <c r="AB245" s="486"/>
      <c r="AC245" s="115"/>
      <c r="AD245" s="36"/>
    </row>
    <row r="246" spans="1:30" ht="28.5" outlineLevel="1">
      <c r="A246" s="104"/>
      <c r="B246" s="111"/>
      <c r="C246" s="507"/>
      <c r="D246" s="475"/>
      <c r="E246" s="478"/>
      <c r="F246" s="189" t="s">
        <v>196</v>
      </c>
      <c r="G246" s="114"/>
      <c r="H246" s="283"/>
      <c r="I246" s="502"/>
      <c r="J246" s="464"/>
      <c r="K246" s="464"/>
      <c r="L246" s="482"/>
      <c r="M246" s="484"/>
      <c r="N246" s="484"/>
      <c r="O246" s="484"/>
      <c r="P246" s="486"/>
      <c r="Q246" s="115"/>
      <c r="R246" s="36"/>
      <c r="S246" s="105"/>
      <c r="T246" s="13"/>
      <c r="U246" s="502"/>
      <c r="V246" s="464"/>
      <c r="W246" s="464"/>
      <c r="X246" s="482"/>
      <c r="Y246" s="484"/>
      <c r="Z246" s="484"/>
      <c r="AA246" s="484"/>
      <c r="AB246" s="486"/>
      <c r="AC246" s="115"/>
      <c r="AD246" s="36"/>
    </row>
    <row r="247" spans="1:30" ht="14.25" customHeight="1" outlineLevel="1">
      <c r="A247" s="104"/>
      <c r="B247" s="111"/>
      <c r="C247" s="507"/>
      <c r="D247" s="475"/>
      <c r="E247" s="479"/>
      <c r="F247" s="190" t="s">
        <v>605</v>
      </c>
      <c r="G247" s="117"/>
      <c r="H247" s="15"/>
      <c r="I247" s="503"/>
      <c r="J247" s="464"/>
      <c r="K247" s="464"/>
      <c r="L247" s="482"/>
      <c r="M247" s="484"/>
      <c r="N247" s="484"/>
      <c r="O247" s="484"/>
      <c r="P247" s="486"/>
      <c r="Q247" s="115"/>
      <c r="R247" s="36"/>
      <c r="S247" s="105"/>
      <c r="T247" s="13"/>
      <c r="U247" s="503"/>
      <c r="V247" s="464"/>
      <c r="W247" s="464"/>
      <c r="X247" s="482"/>
      <c r="Y247" s="484"/>
      <c r="Z247" s="484"/>
      <c r="AA247" s="484"/>
      <c r="AB247" s="486"/>
      <c r="AC247" s="115"/>
      <c r="AD247" s="36"/>
    </row>
    <row r="248" spans="1:30" ht="142.5" outlineLevel="1">
      <c r="A248" s="104"/>
      <c r="B248" s="111"/>
      <c r="C248" s="507"/>
      <c r="D248" s="475"/>
      <c r="E248" s="477">
        <v>5</v>
      </c>
      <c r="F248" s="188" t="s">
        <v>606</v>
      </c>
      <c r="G248" s="126"/>
      <c r="H248" s="281"/>
      <c r="I248" s="497"/>
      <c r="J248" s="464" t="str">
        <f>IF(COUNTIF(H248:H249,"N/A")=2,"N/A",IF(COUNT(H248:H249)=0,"",IF(SUM(H248:H249)=0,0,IF(AVERAGE(H248:H249)&lt;1,1,IF(AVERAGE(H248:H249)=1,2)))))</f>
        <v/>
      </c>
      <c r="K248" s="464"/>
      <c r="L248" s="482"/>
      <c r="M248" s="484"/>
      <c r="N248" s="484"/>
      <c r="O248" s="484"/>
      <c r="P248" s="486"/>
      <c r="Q248" s="115"/>
      <c r="R248" s="36"/>
      <c r="S248" s="105"/>
      <c r="T248" s="13"/>
      <c r="U248" s="497"/>
      <c r="V248" s="464" t="str">
        <f>IF(COUNTIF(T248:T249,"N/A")=2,"N/A",IF(COUNT(T248:T249)=0,"",IF(SUM(T248:T249)=0,0,IF(AVERAGE(T248:T249)&lt;1,1,IF(AVERAGE(T248:T249)=1,2)))))</f>
        <v/>
      </c>
      <c r="W248" s="464"/>
      <c r="X248" s="482"/>
      <c r="Y248" s="484"/>
      <c r="Z248" s="484"/>
      <c r="AA248" s="484"/>
      <c r="AB248" s="486"/>
      <c r="AC248" s="115"/>
      <c r="AD248" s="36"/>
    </row>
    <row r="249" spans="1:30" ht="28.5" outlineLevel="1">
      <c r="A249" s="104"/>
      <c r="B249" s="111"/>
      <c r="C249" s="508"/>
      <c r="D249" s="476"/>
      <c r="E249" s="479"/>
      <c r="F249" s="205" t="s">
        <v>607</v>
      </c>
      <c r="G249" s="131"/>
      <c r="H249" s="15"/>
      <c r="I249" s="498"/>
      <c r="J249" s="464"/>
      <c r="K249" s="464"/>
      <c r="L249" s="492"/>
      <c r="M249" s="494"/>
      <c r="N249" s="494"/>
      <c r="O249" s="494"/>
      <c r="P249" s="496"/>
      <c r="Q249" s="115"/>
      <c r="R249" s="36"/>
      <c r="S249" s="105"/>
      <c r="T249" s="13"/>
      <c r="U249" s="498"/>
      <c r="V249" s="464"/>
      <c r="W249" s="464"/>
      <c r="X249" s="492"/>
      <c r="Y249" s="494"/>
      <c r="Z249" s="494"/>
      <c r="AA249" s="494"/>
      <c r="AB249" s="496"/>
      <c r="AC249" s="115"/>
      <c r="AD249" s="36"/>
    </row>
    <row r="250" spans="1:30" ht="27.75" customHeight="1" outlineLevel="1">
      <c r="A250" s="104"/>
      <c r="B250" s="111"/>
      <c r="C250" s="506" t="s">
        <v>404</v>
      </c>
      <c r="D250" s="474" t="s">
        <v>584</v>
      </c>
      <c r="E250" s="477">
        <v>3</v>
      </c>
      <c r="F250" s="188" t="s">
        <v>197</v>
      </c>
      <c r="G250" s="112"/>
      <c r="H250" s="281"/>
      <c r="I250" s="501"/>
      <c r="J250" s="464" t="str">
        <f>IF(COUNTIF(H250:H251,"N/A")=2,"N/A",IF(COUNT(H250:H251)=0,"",IF(SUM(H250:H251)=0,0,IF(AVERAGE(H250:H251)&lt;0.5,1,IF(AVERAGE(H250:H251)=1,3,2)))))</f>
        <v/>
      </c>
      <c r="K250" s="464" t="str">
        <f>IF(COUNTIF(J250:J252,"N/A")=2,"N/A",IF(COUNT(J250:J252)=0,"",IF(COUNTIF(J250,"N/A")=1,SUM(J250:J252,3),IF(COUNTIF(J252,"N/A")=1,SUM(J250:J252,2),SUM(J250:J252)))))</f>
        <v/>
      </c>
      <c r="L250" s="481" t="str">
        <f>IF($K250="N/A","na",IF($K250="","",IF($K250&gt;0,1,"")))</f>
        <v/>
      </c>
      <c r="M250" s="483" t="str">
        <f>IF($K250="N/A","na",IF($K250="","",IF($K250&gt;1,1,"")))</f>
        <v/>
      </c>
      <c r="N250" s="483" t="str">
        <f>IF($K250="N/A","na",IF($K250="","",IF($K250&gt;2,1,"")))</f>
        <v/>
      </c>
      <c r="O250" s="483" t="str">
        <f>IF($K250="N/A","na",IF($K250="","",IF($K250&gt;3,1,"")))</f>
        <v/>
      </c>
      <c r="P250" s="485" t="str">
        <f>IF($K250="N/A","na",IF($K250="","",IF($K250&gt;4,1,"")))</f>
        <v/>
      </c>
      <c r="Q250" s="115"/>
      <c r="R250" s="36"/>
      <c r="S250" s="105"/>
      <c r="T250" s="13"/>
      <c r="U250" s="501"/>
      <c r="V250" s="464" t="str">
        <f>IF(COUNTIF(T250:T251,"N/A")=2,"N/A",IF(COUNT(T250:T251)=0,"",IF(SUM(T250:T251)=0,0,IF(AVERAGE(T250:T251)&lt;0.5,1,IF(AVERAGE(T250:T251)=1,3,2)))))</f>
        <v/>
      </c>
      <c r="W250" s="464" t="str">
        <f>IF(COUNTIF(V250:V252,"N/A")=2,"N/A",IF(V250&lt;3,V250,IF(COUNT(V250:V252)=0,"",SUMIF(V250:V252,"&lt;&gt;N/A"))))</f>
        <v/>
      </c>
      <c r="X250" s="481" t="str">
        <f>IF($W250="N/A","na",IF($W250="","",IF($W250&gt;0,1,"")))</f>
        <v/>
      </c>
      <c r="Y250" s="483" t="str">
        <f>IF($W250="N/A","na",IF($W250="","",IF($W250&gt;1,1,"")))</f>
        <v/>
      </c>
      <c r="Z250" s="483" t="str">
        <f>IF($W250="N/A","na",IF($W250="","",IF($W250&gt;2,1,"")))</f>
        <v/>
      </c>
      <c r="AA250" s="483" t="str">
        <f>IF($W250="N/A","na",IF($W250="","",IF($W250&gt;3,1,"")))</f>
        <v/>
      </c>
      <c r="AB250" s="485" t="str">
        <f>IF($W250="N/A","na",IF($W250="","",IF($W250&gt;4,1,"")))</f>
        <v/>
      </c>
      <c r="AC250" s="115"/>
      <c r="AD250" s="36"/>
    </row>
    <row r="251" spans="1:30" ht="85.5" outlineLevel="1">
      <c r="A251" s="104"/>
      <c r="B251" s="111"/>
      <c r="C251" s="507"/>
      <c r="D251" s="475"/>
      <c r="E251" s="479"/>
      <c r="F251" s="190" t="s">
        <v>198</v>
      </c>
      <c r="G251" s="117"/>
      <c r="H251" s="15"/>
      <c r="I251" s="503"/>
      <c r="J251" s="464"/>
      <c r="K251" s="464"/>
      <c r="L251" s="482"/>
      <c r="M251" s="484"/>
      <c r="N251" s="484"/>
      <c r="O251" s="484"/>
      <c r="P251" s="486"/>
      <c r="Q251" s="115"/>
      <c r="R251" s="36"/>
      <c r="S251" s="105"/>
      <c r="T251" s="13"/>
      <c r="U251" s="503"/>
      <c r="V251" s="464"/>
      <c r="W251" s="464"/>
      <c r="X251" s="482"/>
      <c r="Y251" s="484"/>
      <c r="Z251" s="484"/>
      <c r="AA251" s="484"/>
      <c r="AB251" s="486"/>
      <c r="AC251" s="115"/>
      <c r="AD251" s="36"/>
    </row>
    <row r="252" spans="1:30" ht="128.25" outlineLevel="1">
      <c r="A252" s="104"/>
      <c r="B252" s="111"/>
      <c r="C252" s="508"/>
      <c r="D252" s="476"/>
      <c r="E252" s="201">
        <v>5</v>
      </c>
      <c r="F252" s="202" t="s">
        <v>199</v>
      </c>
      <c r="G252" s="126"/>
      <c r="H252" s="13"/>
      <c r="I252" s="217"/>
      <c r="J252" s="27" t="str">
        <f>IF(COUNTIF(H252,"N/A")=1,"N/A",IF(COUNT(H252)=0,"",IF(SUM(H252)=0,0,IF(AVERAGE(H252)&lt;1,1,IF(AVERAGE(H252)=1,2)))))</f>
        <v/>
      </c>
      <c r="K252" s="464"/>
      <c r="L252" s="492"/>
      <c r="M252" s="494"/>
      <c r="N252" s="494"/>
      <c r="O252" s="494"/>
      <c r="P252" s="496"/>
      <c r="Q252" s="115"/>
      <c r="R252" s="36"/>
      <c r="S252" s="105"/>
      <c r="T252" s="13"/>
      <c r="U252" s="217"/>
      <c r="V252" s="27" t="str">
        <f>IF(COUNTIF(T252,"N/A")=1,"N/A",IF(COUNT(T252)=0,"",IF(SUM(T252)=0,0,IF(AVERAGE(T252)&lt;1,1,IF(AVERAGE(T252)=1,2)))))</f>
        <v/>
      </c>
      <c r="W252" s="464"/>
      <c r="X252" s="492"/>
      <c r="Y252" s="494"/>
      <c r="Z252" s="494"/>
      <c r="AA252" s="494"/>
      <c r="AB252" s="496"/>
      <c r="AC252" s="115"/>
      <c r="AD252" s="36"/>
    </row>
    <row r="253" spans="1:30" ht="28.5" outlineLevel="1">
      <c r="A253" s="104"/>
      <c r="B253" s="121"/>
      <c r="C253" s="525" t="s">
        <v>405</v>
      </c>
      <c r="D253" s="522" t="s">
        <v>585</v>
      </c>
      <c r="E253" s="524">
        <v>3</v>
      </c>
      <c r="F253" s="188" t="s">
        <v>200</v>
      </c>
      <c r="G253" s="112"/>
      <c r="H253" s="13"/>
      <c r="I253" s="501"/>
      <c r="J253" s="464" t="str">
        <f>IF(COUNTIF(H253:H256,"N/A")=4,"N/A",IF(COUNT(H253:H256)=0,"",IF(SUM(H253:H256)=0,0,IF(AVERAGE(H253:H256)&lt;0.5,1,IF(AVERAGE(H253:H256)=1,3,2)))))</f>
        <v/>
      </c>
      <c r="K253" s="464" t="str">
        <f>IF(COUNTIF(J253:J259,"N/A")=2,"N/A",IF(COUNT(J253:J259)=0,"",IF(COUNTIF(J253,"N/A")=1,SUM(J253:J259,3),IF(COUNTIF(J257,"N/A")=1,SUM(J253:J259,2),SUM(J253:J259)))))</f>
        <v/>
      </c>
      <c r="L253" s="481" t="str">
        <f>IF($K253="N/A","na",IF($K253="","",IF($K253&gt;0,1,"")))</f>
        <v/>
      </c>
      <c r="M253" s="483" t="str">
        <f>IF($K253="N/A","na",IF($K253="","",IF($K253&gt;1,1,"")))</f>
        <v/>
      </c>
      <c r="N253" s="483" t="str">
        <f>IF($K253="N/A","na",IF($K253="","",IF($K253&gt;2,1,"")))</f>
        <v/>
      </c>
      <c r="O253" s="483" t="str">
        <f>IF($K253="N/A","na",IF($K253="","",IF($K253&gt;3,1,"")))</f>
        <v/>
      </c>
      <c r="P253" s="485" t="str">
        <f>IF($K253="N/A","na",IF($K253="","",IF($K253&gt;4,1,"")))</f>
        <v/>
      </c>
      <c r="Q253" s="115"/>
      <c r="R253" s="36"/>
      <c r="S253" s="105"/>
      <c r="T253" s="13"/>
      <c r="U253" s="501"/>
      <c r="V253" s="464" t="str">
        <f>IF(COUNTIF(T253:T256,"N/A")=4,"N/A",IF(COUNT(T253:T256)=0,"",IF(SUM(T253:T256)=0,0,IF(AVERAGE(T253:T256)&lt;0.5,1,IF(AVERAGE(T253:T256)=1,3,2)))))</f>
        <v/>
      </c>
      <c r="W253" s="464" t="str">
        <f>IF(COUNTIF(V253:V259,"N/A")=2,"N/A",IF(V253&lt;3,V253,IF(COUNT(V253:V259)=0,"",SUMIF(V253:V259,"&lt;&gt;N/A"))))</f>
        <v/>
      </c>
      <c r="X253" s="481" t="str">
        <f>IF($W253="N/A","na",IF($W253="","",IF($W253&gt;0,1,"")))</f>
        <v/>
      </c>
      <c r="Y253" s="483" t="str">
        <f>IF($W253="N/A","na",IF($W253="","",IF($W253&gt;1,1,"")))</f>
        <v/>
      </c>
      <c r="Z253" s="483" t="str">
        <f>IF($W253="N/A","na",IF($W253="","",IF($W253&gt;2,1,"")))</f>
        <v/>
      </c>
      <c r="AA253" s="483" t="str">
        <f>IF($W253="N/A","na",IF($W253="","",IF($W253&gt;3,1,"")))</f>
        <v/>
      </c>
      <c r="AB253" s="485" t="str">
        <f>IF($W253="N/A","na",IF($W253="","",IF($W253&gt;4,1,"")))</f>
        <v/>
      </c>
      <c r="AC253" s="115"/>
      <c r="AD253" s="36"/>
    </row>
    <row r="254" spans="1:30" ht="28.5" outlineLevel="1">
      <c r="A254" s="104"/>
      <c r="B254" s="121"/>
      <c r="C254" s="525"/>
      <c r="D254" s="522"/>
      <c r="E254" s="524"/>
      <c r="F254" s="189" t="s">
        <v>201</v>
      </c>
      <c r="G254" s="114"/>
      <c r="H254" s="14"/>
      <c r="I254" s="502"/>
      <c r="J254" s="464"/>
      <c r="K254" s="464"/>
      <c r="L254" s="482"/>
      <c r="M254" s="484"/>
      <c r="N254" s="484"/>
      <c r="O254" s="484"/>
      <c r="P254" s="486"/>
      <c r="Q254" s="115"/>
      <c r="R254" s="36"/>
      <c r="S254" s="105"/>
      <c r="T254" s="13"/>
      <c r="U254" s="502"/>
      <c r="V254" s="464"/>
      <c r="W254" s="464"/>
      <c r="X254" s="482"/>
      <c r="Y254" s="484"/>
      <c r="Z254" s="484"/>
      <c r="AA254" s="484"/>
      <c r="AB254" s="486"/>
      <c r="AC254" s="115"/>
      <c r="AD254" s="36"/>
    </row>
    <row r="255" spans="1:30" ht="28.5" customHeight="1" outlineLevel="1">
      <c r="A255" s="104"/>
      <c r="B255" s="121"/>
      <c r="C255" s="525"/>
      <c r="D255" s="522"/>
      <c r="E255" s="524"/>
      <c r="F255" s="189" t="s">
        <v>202</v>
      </c>
      <c r="G255" s="114"/>
      <c r="H255" s="283"/>
      <c r="I255" s="502"/>
      <c r="J255" s="464"/>
      <c r="K255" s="464"/>
      <c r="L255" s="482"/>
      <c r="M255" s="484"/>
      <c r="N255" s="484"/>
      <c r="O255" s="484"/>
      <c r="P255" s="486"/>
      <c r="Q255" s="115"/>
      <c r="R255" s="36"/>
      <c r="S255" s="105"/>
      <c r="T255" s="13"/>
      <c r="U255" s="502"/>
      <c r="V255" s="464"/>
      <c r="W255" s="464"/>
      <c r="X255" s="482"/>
      <c r="Y255" s="484"/>
      <c r="Z255" s="484"/>
      <c r="AA255" s="484"/>
      <c r="AB255" s="486"/>
      <c r="AC255" s="115"/>
      <c r="AD255" s="36"/>
    </row>
    <row r="256" spans="1:30" ht="14.25" customHeight="1" outlineLevel="1">
      <c r="A256" s="104"/>
      <c r="B256" s="121"/>
      <c r="C256" s="525"/>
      <c r="D256" s="522"/>
      <c r="E256" s="524"/>
      <c r="F256" s="190" t="s">
        <v>204</v>
      </c>
      <c r="G256" s="117"/>
      <c r="H256" s="15"/>
      <c r="I256" s="503"/>
      <c r="J256" s="464"/>
      <c r="K256" s="464"/>
      <c r="L256" s="482"/>
      <c r="M256" s="484"/>
      <c r="N256" s="484"/>
      <c r="O256" s="484"/>
      <c r="P256" s="486"/>
      <c r="Q256" s="115"/>
      <c r="R256" s="36"/>
      <c r="S256" s="105"/>
      <c r="T256" s="13"/>
      <c r="U256" s="503"/>
      <c r="V256" s="464"/>
      <c r="W256" s="464"/>
      <c r="X256" s="482"/>
      <c r="Y256" s="484"/>
      <c r="Z256" s="484"/>
      <c r="AA256" s="484"/>
      <c r="AB256" s="486"/>
      <c r="AC256" s="115"/>
      <c r="AD256" s="36"/>
    </row>
    <row r="257" spans="1:30" ht="30" customHeight="1" outlineLevel="1">
      <c r="A257" s="104"/>
      <c r="B257" s="121"/>
      <c r="C257" s="525"/>
      <c r="D257" s="522"/>
      <c r="E257" s="524">
        <v>5</v>
      </c>
      <c r="F257" s="188" t="s">
        <v>203</v>
      </c>
      <c r="G257" s="112"/>
      <c r="H257" s="13"/>
      <c r="I257" s="501"/>
      <c r="J257" s="464" t="str">
        <f>IF(COUNTIF(H257:H259,"N/A")=3,"N/A",IF(COUNT(H257:H259)=0,"",IF(SUM(H257:H259)=0,0,IF(AVERAGE(H257:H259)&lt;1,1,IF(AVERAGE(H257:H259)=1,2)))))</f>
        <v/>
      </c>
      <c r="K257" s="464"/>
      <c r="L257" s="482"/>
      <c r="M257" s="484"/>
      <c r="N257" s="484"/>
      <c r="O257" s="484"/>
      <c r="P257" s="486"/>
      <c r="Q257" s="115"/>
      <c r="R257" s="36"/>
      <c r="S257" s="105"/>
      <c r="T257" s="13"/>
      <c r="U257" s="501"/>
      <c r="V257" s="464" t="str">
        <f>IF(COUNTIF(T257:T259,"N/A")=3,"N/A",IF(COUNT(T257:T259)=0,"",IF(SUM(T257:T259)=0,0,IF(AVERAGE(T257:T259)&lt;1,1,IF(AVERAGE(T257:T259)=1,2)))))</f>
        <v/>
      </c>
      <c r="W257" s="464"/>
      <c r="X257" s="482"/>
      <c r="Y257" s="484"/>
      <c r="Z257" s="484"/>
      <c r="AA257" s="484"/>
      <c r="AB257" s="486"/>
      <c r="AC257" s="115"/>
      <c r="AD257" s="36"/>
    </row>
    <row r="258" spans="1:30" ht="28.5" outlineLevel="1">
      <c r="A258" s="104"/>
      <c r="B258" s="121"/>
      <c r="C258" s="525"/>
      <c r="D258" s="522"/>
      <c r="E258" s="524"/>
      <c r="F258" s="189" t="s">
        <v>205</v>
      </c>
      <c r="G258" s="114"/>
      <c r="H258" s="283"/>
      <c r="I258" s="502"/>
      <c r="J258" s="464"/>
      <c r="K258" s="464"/>
      <c r="L258" s="482"/>
      <c r="M258" s="484"/>
      <c r="N258" s="484"/>
      <c r="O258" s="484"/>
      <c r="P258" s="486"/>
      <c r="Q258" s="115"/>
      <c r="R258" s="36"/>
      <c r="S258" s="105"/>
      <c r="T258" s="13"/>
      <c r="U258" s="502"/>
      <c r="V258" s="464"/>
      <c r="W258" s="464"/>
      <c r="X258" s="482"/>
      <c r="Y258" s="484"/>
      <c r="Z258" s="484"/>
      <c r="AA258" s="484"/>
      <c r="AB258" s="486"/>
      <c r="AC258" s="115"/>
      <c r="AD258" s="36"/>
    </row>
    <row r="259" spans="1:30" ht="15" customHeight="1" outlineLevel="1" thickBot="1">
      <c r="A259" s="104"/>
      <c r="B259" s="132"/>
      <c r="C259" s="525"/>
      <c r="D259" s="522"/>
      <c r="E259" s="524"/>
      <c r="F259" s="190" t="s">
        <v>206</v>
      </c>
      <c r="G259" s="117"/>
      <c r="H259" s="15"/>
      <c r="I259" s="503"/>
      <c r="J259" s="464"/>
      <c r="K259" s="464"/>
      <c r="L259" s="504"/>
      <c r="M259" s="505"/>
      <c r="N259" s="505"/>
      <c r="O259" s="505"/>
      <c r="P259" s="500"/>
      <c r="Q259" s="133"/>
      <c r="R259" s="37"/>
      <c r="S259" s="105"/>
      <c r="T259" s="13"/>
      <c r="U259" s="503"/>
      <c r="V259" s="464"/>
      <c r="W259" s="464"/>
      <c r="X259" s="504"/>
      <c r="Y259" s="505"/>
      <c r="Z259" s="505"/>
      <c r="AA259" s="505"/>
      <c r="AB259" s="500"/>
      <c r="AC259" s="133"/>
      <c r="AD259" s="37"/>
    </row>
    <row r="260" spans="1:30" ht="29.25" customHeight="1" thickTop="1" thickBot="1">
      <c r="A260" s="176">
        <v>3</v>
      </c>
      <c r="B260" s="518" t="s">
        <v>599</v>
      </c>
      <c r="C260" s="518"/>
      <c r="D260" s="518"/>
      <c r="E260" s="518"/>
      <c r="F260" s="518"/>
      <c r="G260" s="198"/>
      <c r="H260" s="198"/>
      <c r="I260" s="198"/>
      <c r="J260" s="195" t="s">
        <v>11</v>
      </c>
      <c r="K260" s="46" t="str">
        <f>IF(SUMIF(J261:J409,"Sub Rate",K261:K409)=0,"",AVERAGEIF(J261:J409,"Sub Rate",K261:K409))</f>
        <v/>
      </c>
      <c r="L260" s="146" t="str">
        <f>IF($K260="N/A","",IF($K260="","",IF($K260&gt;=0.2,1,"")))</f>
        <v/>
      </c>
      <c r="M260" s="147" t="str">
        <f>IF($K260="N/A","",IF($K260="","",IF($K260&gt;=0.4,1,"")))</f>
        <v/>
      </c>
      <c r="N260" s="147" t="str">
        <f>IF($K260="N/A","",IF($K260="","",IF($K260&gt;=0.6,1,"")))</f>
        <v/>
      </c>
      <c r="O260" s="147" t="str">
        <f>IF($K260="N/A","",IF($K260="","",IF($K260&gt;=0.8,1,"")))</f>
        <v/>
      </c>
      <c r="P260" s="148" t="str">
        <f>IF($K260="N/A","",IF($K260="","",IF($K260=1,1,"")))</f>
        <v/>
      </c>
      <c r="Q260" s="149" t="str">
        <f>IF(AND(K260&gt;=99.8%,K260&lt;=100%),"A",IF(AND(K260&gt;=96%,K260&lt;=99.79%),"B",IF(AND(K260&gt;=87%,K260&lt;=95.99%),"C",IF(K260&lt;=86.99%,"D"," "))))</f>
        <v xml:space="preserve"> </v>
      </c>
      <c r="R260" s="199">
        <v>0.21</v>
      </c>
      <c r="S260" s="105"/>
      <c r="T260" s="198"/>
      <c r="U260" s="198"/>
      <c r="V260" s="195" t="s">
        <v>11</v>
      </c>
      <c r="W260" s="46" t="str">
        <f>IF(SUMIF(V261:V409,"Sub Rate",W261:W409)=0,"",AVERAGEIF(V261:V409,"Sub Rate",W261:W409))</f>
        <v/>
      </c>
      <c r="X260" s="146" t="str">
        <f>IF($W260="N/A","",IF($W260="","",IF($W260&gt;=0.2,1,"")))</f>
        <v/>
      </c>
      <c r="Y260" s="147" t="str">
        <f>IF($W260="N/A","",IF($W260="","",IF($W260&gt;=0.4,1,"")))</f>
        <v/>
      </c>
      <c r="Z260" s="147" t="str">
        <f>IF($W260="N/A","",IF($W260="","",IF($W260&gt;=0.6,1,"")))</f>
        <v/>
      </c>
      <c r="AA260" s="147" t="str">
        <f>IF($W260="N/A","",IF($W260="","",IF($W260&gt;=0.8,1,"")))</f>
        <v/>
      </c>
      <c r="AB260" s="148" t="str">
        <f>IF($W260="N/A","",IF($W260="","",IF($W260=1,1,"")))</f>
        <v/>
      </c>
      <c r="AC260" s="149" t="str">
        <f>IF(W260="","",IF(W260="N/A","N/A",IF(W260&gt;=0.6,"G",IF(W260&gt;=0.4,"Y","R"))))</f>
        <v/>
      </c>
      <c r="AD260" s="199">
        <v>0.25</v>
      </c>
    </row>
    <row r="261" spans="1:30" ht="21.75" thickTop="1" thickBot="1">
      <c r="A261" s="200"/>
      <c r="B261" s="184">
        <v>1</v>
      </c>
      <c r="C261" s="499" t="s">
        <v>600</v>
      </c>
      <c r="D261" s="499"/>
      <c r="E261" s="499"/>
      <c r="F261" s="499"/>
      <c r="G261" s="185"/>
      <c r="H261" s="185"/>
      <c r="I261" s="185"/>
      <c r="J261" s="187" t="s">
        <v>1</v>
      </c>
      <c r="K261" s="30" t="str">
        <f>IF(COUNTIF(K262:K291,"N/A")=5,"N/A",IF(COUNT(K262:K291)=0,"",SUM(K262:K291)/(COUNTIF(K262:K291,"&gt;=0")*5)))</f>
        <v/>
      </c>
      <c r="L261" s="150" t="str">
        <f>IF($K261="N/A","",IF($K261="","",IF($K261&gt;=0.2,1,"")))</f>
        <v/>
      </c>
      <c r="M261" s="151" t="str">
        <f>IF($K261="N/A","",IF($K261="","",IF($K261&gt;=0.4,1,"")))</f>
        <v/>
      </c>
      <c r="N261" s="151" t="str">
        <f>IF($K261="N/A","",IF($K261="","",IF($K261&gt;=0.6,1,"")))</f>
        <v/>
      </c>
      <c r="O261" s="151" t="str">
        <f>IF($K261="N/A","",IF($K261="","",IF($K261&gt;=0.8,1,"")))</f>
        <v/>
      </c>
      <c r="P261" s="152" t="str">
        <f>IF($K261="N/A","",IF($K261="","",IF($K261=1,1,"")))</f>
        <v/>
      </c>
      <c r="Q261" s="149" t="str">
        <f>IF(AND(K261&gt;=99.8%,K261&lt;=100%),"A",IF(AND(K261&gt;=96%,K261&lt;=99.79%),"B",IF(AND(K261&gt;=87%,K261&lt;=95.99%),"C",IF(K261&lt;=86.99%,"D"," "))))</f>
        <v xml:space="preserve"> </v>
      </c>
      <c r="R261" s="261" t="str">
        <f>IF(K261="","",IF(K261="N/A",R260/7,((R260*K261)/7)))</f>
        <v/>
      </c>
      <c r="S261" s="105"/>
      <c r="T261" s="185"/>
      <c r="U261" s="185"/>
      <c r="V261" s="187" t="s">
        <v>1</v>
      </c>
      <c r="W261" s="30" t="str">
        <f>IF(COUNTIF(W262:W291,"N/A")=5,"N/A",IF(COUNT(W262:W291)=0,"",SUM(W262:W291)/(COUNTIF(W262:W291,"&gt;=0")*5)))</f>
        <v/>
      </c>
      <c r="X261" s="150" t="str">
        <f>IF($W261="N/A","",IF($W261="","",IF($W261&gt;=0.2,1,"")))</f>
        <v/>
      </c>
      <c r="Y261" s="151" t="str">
        <f>IF($W261="N/A","",IF($W261="","",IF($W261&gt;=0.4,1,"")))</f>
        <v/>
      </c>
      <c r="Z261" s="151" t="str">
        <f>IF($W261="N/A","",IF($W261="","",IF($W261&gt;=0.6,1,"")))</f>
        <v/>
      </c>
      <c r="AA261" s="151" t="str">
        <f>IF($W261="N/A","",IF($W261="","",IF($W261&gt;=0.8,1,"")))</f>
        <v/>
      </c>
      <c r="AB261" s="152" t="str">
        <f>IF($W261="N/A","",IF($W261="","",IF($W261=1,1,"")))</f>
        <v/>
      </c>
      <c r="AC261" s="149" t="str">
        <f>IF(W261="","",IF(W261="N/A","N/A",IF(W261&gt;=0.6,"G",IF(W261&gt;=0.4,"Y","R"))))</f>
        <v/>
      </c>
      <c r="AD261" s="261"/>
    </row>
    <row r="262" spans="1:30" ht="27.95" customHeight="1" outlineLevel="1" thickTop="1">
      <c r="A262" s="104"/>
      <c r="B262" s="111"/>
      <c r="C262" s="471" t="s">
        <v>406</v>
      </c>
      <c r="D262" s="474" t="s">
        <v>601</v>
      </c>
      <c r="E262" s="477">
        <v>3</v>
      </c>
      <c r="F262" s="188" t="s">
        <v>207</v>
      </c>
      <c r="G262" s="130" t="s">
        <v>82</v>
      </c>
      <c r="H262" s="17"/>
      <c r="I262" s="468"/>
      <c r="J262" s="464" t="str">
        <f>IF(COUNTIF(H262:H264,"N/A")=3,"N/A",IF(COUNT(H262:H264)=0,"",IF(SUM(H262:H264)=0,0,IF(AVERAGE(H262:H264)&lt;0.5,1,IF(AVERAGE(H262:H264)=1,3,2)))))</f>
        <v/>
      </c>
      <c r="K262" s="464" t="str">
        <f>IF(COUNTIF(J262:J266,"N/A")=2,"N/A",IF(COUNT(J262:J266)=0,"",IF(COUNTIF(J262,"N/A")=1,SUM(J262:J266,3),IF(COUNTIF(J265,"N/A")=1,SUM(J262:J266,2),SUM(J262:J266)))))</f>
        <v/>
      </c>
      <c r="L262" s="491" t="str">
        <f>IF($K262="N/A","na",IF($K262="","",IF($K262&gt;0,1,"")))</f>
        <v/>
      </c>
      <c r="M262" s="493" t="str">
        <f>IF($K262="N/A","na",IF($K262="","",IF($K262&gt;1,1,"")))</f>
        <v/>
      </c>
      <c r="N262" s="493" t="str">
        <f>IF($K262="N/A","na",IF($K262="","",IF($K262&gt;2,1,"")))</f>
        <v/>
      </c>
      <c r="O262" s="493" t="str">
        <f>IF($K262="N/A","na",IF($K262="","",IF($K262&gt;3,1,"")))</f>
        <v/>
      </c>
      <c r="P262" s="495" t="str">
        <f>IF($K262="N/A","na",IF($K262="","",IF($K262&gt;4,1,"")))</f>
        <v/>
      </c>
      <c r="Q262" s="115"/>
      <c r="R262" s="39"/>
      <c r="S262" s="105"/>
      <c r="T262" s="17"/>
      <c r="U262" s="468"/>
      <c r="V262" s="464" t="str">
        <f>IF(COUNTIF(T262:T264,"N/A")=3,"N/A",IF(COUNT(T262:T264)=0,"",IF(SUM(T262:T264)=0,0,IF(AVERAGE(T262:T264)&lt;0.5,1,IF(AVERAGE(T262:T264)=1,3,2)))))</f>
        <v/>
      </c>
      <c r="W262" s="464" t="str">
        <f>IF(COUNTIF(V262:V266,"N/A")=2,"N/A",IF(V262&lt;3,V262,IF(COUNT(V262:V266)=0,"",SUMIF(V262:V266,"&lt;&gt;N/A"))))</f>
        <v/>
      </c>
      <c r="X262" s="491" t="str">
        <f>IF($W262="N/A","na",IF($W262="","",IF($W262&gt;0,1,"")))</f>
        <v/>
      </c>
      <c r="Y262" s="493" t="str">
        <f>IF($W262="N/A","na",IF($W262="","",IF($W262&gt;1,1,"")))</f>
        <v/>
      </c>
      <c r="Z262" s="493" t="str">
        <f>IF($W262="N/A","na",IF($W262="","",IF($W262&gt;2,1,"")))</f>
        <v/>
      </c>
      <c r="AA262" s="493" t="str">
        <f>IF($W262="N/A","na",IF($W262="","",IF($W262&gt;3,1,"")))</f>
        <v/>
      </c>
      <c r="AB262" s="495" t="str">
        <f>IF($W262="N/A","na",IF($W262="","",IF($W262&gt;4,1,"")))</f>
        <v/>
      </c>
      <c r="AC262" s="115"/>
      <c r="AD262" s="39"/>
    </row>
    <row r="263" spans="1:30" ht="27.95" customHeight="1" outlineLevel="1">
      <c r="A263" s="104"/>
      <c r="B263" s="111"/>
      <c r="C263" s="472"/>
      <c r="D263" s="475"/>
      <c r="E263" s="478"/>
      <c r="F263" s="189" t="s">
        <v>208</v>
      </c>
      <c r="G263" s="114"/>
      <c r="H263" s="22"/>
      <c r="I263" s="480"/>
      <c r="J263" s="464"/>
      <c r="K263" s="464"/>
      <c r="L263" s="482"/>
      <c r="M263" s="484"/>
      <c r="N263" s="484"/>
      <c r="O263" s="484"/>
      <c r="P263" s="486"/>
      <c r="Q263" s="115"/>
      <c r="R263" s="40"/>
      <c r="S263" s="105"/>
      <c r="T263" s="17"/>
      <c r="U263" s="480"/>
      <c r="V263" s="464"/>
      <c r="W263" s="464"/>
      <c r="X263" s="482"/>
      <c r="Y263" s="484"/>
      <c r="Z263" s="484"/>
      <c r="AA263" s="484"/>
      <c r="AB263" s="486"/>
      <c r="AC263" s="115"/>
      <c r="AD263" s="40"/>
    </row>
    <row r="264" spans="1:30" ht="27.95" customHeight="1" outlineLevel="1">
      <c r="A264" s="104"/>
      <c r="B264" s="111"/>
      <c r="C264" s="472"/>
      <c r="D264" s="475"/>
      <c r="E264" s="479"/>
      <c r="F264" s="190" t="s">
        <v>209</v>
      </c>
      <c r="G264" s="117"/>
      <c r="H264" s="19"/>
      <c r="I264" s="469"/>
      <c r="J264" s="464"/>
      <c r="K264" s="464"/>
      <c r="L264" s="482"/>
      <c r="M264" s="484"/>
      <c r="N264" s="484"/>
      <c r="O264" s="484"/>
      <c r="P264" s="486"/>
      <c r="Q264" s="115"/>
      <c r="R264" s="40"/>
      <c r="S264" s="105"/>
      <c r="T264" s="17"/>
      <c r="U264" s="469"/>
      <c r="V264" s="464"/>
      <c r="W264" s="464"/>
      <c r="X264" s="482"/>
      <c r="Y264" s="484"/>
      <c r="Z264" s="484"/>
      <c r="AA264" s="484"/>
      <c r="AB264" s="486"/>
      <c r="AC264" s="115"/>
      <c r="AD264" s="40"/>
    </row>
    <row r="265" spans="1:30" ht="35.1" customHeight="1" outlineLevel="1">
      <c r="A265" s="104"/>
      <c r="B265" s="111"/>
      <c r="C265" s="472"/>
      <c r="D265" s="475"/>
      <c r="E265" s="477">
        <v>5</v>
      </c>
      <c r="F265" s="188" t="s">
        <v>210</v>
      </c>
      <c r="G265" s="112"/>
      <c r="H265" s="17"/>
      <c r="I265" s="468"/>
      <c r="J265" s="464" t="str">
        <f>IF(COUNTIF(H265:H266,"N/A")=2,"N/A",IF(COUNT(H265:H266)=0,"",IF(SUM(H265:H266)=0,0,IF(AVERAGE(H265:H266)&lt;1,1,IF(AVERAGE(H265:H266)=1,2)))))</f>
        <v/>
      </c>
      <c r="K265" s="464"/>
      <c r="L265" s="482"/>
      <c r="M265" s="484"/>
      <c r="N265" s="484"/>
      <c r="O265" s="484"/>
      <c r="P265" s="486"/>
      <c r="Q265" s="115"/>
      <c r="R265" s="40"/>
      <c r="S265" s="105"/>
      <c r="T265" s="17"/>
      <c r="U265" s="468"/>
      <c r="V265" s="464" t="str">
        <f>IF(COUNTIF(T265:T266,"N/A")=2,"N/A",IF(COUNT(T265:T266)=0,"",IF(SUM(T265:T266)=0,0,IF(AVERAGE(T265:T266)&lt;1,1,IF(AVERAGE(T265:T266)=1,2)))))</f>
        <v/>
      </c>
      <c r="W265" s="464"/>
      <c r="X265" s="482"/>
      <c r="Y265" s="484"/>
      <c r="Z265" s="484"/>
      <c r="AA265" s="484"/>
      <c r="AB265" s="486"/>
      <c r="AC265" s="115"/>
      <c r="AD265" s="40"/>
    </row>
    <row r="266" spans="1:30" ht="27.95" customHeight="1" outlineLevel="1">
      <c r="A266" s="104"/>
      <c r="B266" s="111"/>
      <c r="C266" s="473"/>
      <c r="D266" s="476"/>
      <c r="E266" s="479"/>
      <c r="F266" s="190" t="s">
        <v>211</v>
      </c>
      <c r="G266" s="124" t="s">
        <v>44</v>
      </c>
      <c r="H266" s="20"/>
      <c r="I266" s="469"/>
      <c r="J266" s="464"/>
      <c r="K266" s="464"/>
      <c r="L266" s="492"/>
      <c r="M266" s="494"/>
      <c r="N266" s="494"/>
      <c r="O266" s="494"/>
      <c r="P266" s="496"/>
      <c r="Q266" s="115"/>
      <c r="R266" s="40"/>
      <c r="S266" s="105"/>
      <c r="T266" s="17"/>
      <c r="U266" s="469"/>
      <c r="V266" s="464"/>
      <c r="W266" s="464"/>
      <c r="X266" s="492"/>
      <c r="Y266" s="494"/>
      <c r="Z266" s="494"/>
      <c r="AA266" s="494"/>
      <c r="AB266" s="496"/>
      <c r="AC266" s="115"/>
      <c r="AD266" s="40"/>
    </row>
    <row r="267" spans="1:30" ht="85.5" outlineLevel="1">
      <c r="A267" s="104"/>
      <c r="B267" s="111"/>
      <c r="C267" s="471" t="s">
        <v>407</v>
      </c>
      <c r="D267" s="474" t="s">
        <v>602</v>
      </c>
      <c r="E267" s="477">
        <v>3</v>
      </c>
      <c r="F267" s="188" t="s">
        <v>212</v>
      </c>
      <c r="G267" s="130" t="s">
        <v>83</v>
      </c>
      <c r="H267" s="218"/>
      <c r="I267" s="468"/>
      <c r="J267" s="464" t="str">
        <f>IF(COUNTIF(H267:H271,"N/A")=5,"N/A",IF(COUNT(H267:H271)=0,"",IF(SUM(H267:H271)=0,0,IF(AVERAGE(H267:H271)&lt;0.5,1,IF(AVERAGE(H267:H271)=1,3,2)))))</f>
        <v/>
      </c>
      <c r="K267" s="464" t="str">
        <f>IF(COUNTIF(J267:J273,"N/A")=2,"N/A",IF(COUNT(J267:J273)=0,"",IF(COUNTIF(J267,"N/A")=1,SUM(J267:J273,3),IF(COUNTIF(J272,"N/A")=1,SUM(J267:J273,2),SUM(J267:J273)))))</f>
        <v/>
      </c>
      <c r="L267" s="481" t="str">
        <f>IF($K267="N/A","na",IF($K267="","",IF($K267&gt;0,1,"")))</f>
        <v/>
      </c>
      <c r="M267" s="483" t="str">
        <f>IF($K267="N/A","na",IF($K267="","",IF($K267&gt;1,1,"")))</f>
        <v/>
      </c>
      <c r="N267" s="483" t="str">
        <f>IF($K267="N/A","na",IF($K267="","",IF($K267&gt;2,1,"")))</f>
        <v/>
      </c>
      <c r="O267" s="483" t="str">
        <f>IF($K267="N/A","na",IF($K267="","",IF($K267&gt;3,1,"")))</f>
        <v/>
      </c>
      <c r="P267" s="485" t="str">
        <f>IF($K267="N/A","na",IF($K267="","",IF($K267&gt;4,1,"")))</f>
        <v/>
      </c>
      <c r="Q267" s="115"/>
      <c r="R267" s="40"/>
      <c r="S267" s="105"/>
      <c r="T267" s="17"/>
      <c r="U267" s="468"/>
      <c r="V267" s="464" t="str">
        <f>IF(COUNTIF(T267:T271,"N/A")=5,"N/A",IF(COUNT(T267:T271)=0,"",IF(SUM(T267:T271)=0,0,IF(AVERAGE(T267:T271)&lt;0.5,1,IF(AVERAGE(T267:T271)=1,3,2)))))</f>
        <v/>
      </c>
      <c r="W267" s="464" t="str">
        <f>IF(COUNTIF(V267:V273,"N/A")=2,"N/A",IF(V267&lt;3,V267,IF(COUNT(V267:V273)=0,"",SUMIF(V267:V273,"&lt;&gt;N/A"))))</f>
        <v/>
      </c>
      <c r="X267" s="481" t="str">
        <f>IF($W267="N/A","na",IF($W267="","",IF($W267&gt;0,1,"")))</f>
        <v/>
      </c>
      <c r="Y267" s="483" t="str">
        <f>IF($W267="N/A","na",IF($W267="","",IF($W267&gt;1,1,"")))</f>
        <v/>
      </c>
      <c r="Z267" s="483" t="str">
        <f>IF($W267="N/A","na",IF($W267="","",IF($W267&gt;2,1,"")))</f>
        <v/>
      </c>
      <c r="AA267" s="483" t="str">
        <f>IF($W267="N/A","na",IF($W267="","",IF($W267&gt;3,1,"")))</f>
        <v/>
      </c>
      <c r="AB267" s="485" t="str">
        <f>IF($W267="N/A","na",IF($W267="","",IF($W267&gt;4,1,"")))</f>
        <v/>
      </c>
      <c r="AC267" s="115"/>
      <c r="AD267" s="40"/>
    </row>
    <row r="268" spans="1:30" ht="14.25" customHeight="1" outlineLevel="1">
      <c r="A268" s="104"/>
      <c r="B268" s="111"/>
      <c r="C268" s="472"/>
      <c r="D268" s="475"/>
      <c r="E268" s="478"/>
      <c r="F268" s="189" t="s">
        <v>213</v>
      </c>
      <c r="G268" s="114"/>
      <c r="H268" s="18"/>
      <c r="I268" s="480"/>
      <c r="J268" s="464"/>
      <c r="K268" s="464"/>
      <c r="L268" s="482"/>
      <c r="M268" s="484"/>
      <c r="N268" s="484"/>
      <c r="O268" s="484"/>
      <c r="P268" s="486"/>
      <c r="Q268" s="115"/>
      <c r="R268" s="40"/>
      <c r="S268" s="105"/>
      <c r="T268" s="17"/>
      <c r="U268" s="480"/>
      <c r="V268" s="464"/>
      <c r="W268" s="464"/>
      <c r="X268" s="482"/>
      <c r="Y268" s="484"/>
      <c r="Z268" s="484"/>
      <c r="AA268" s="484"/>
      <c r="AB268" s="486"/>
      <c r="AC268" s="115"/>
      <c r="AD268" s="40"/>
    </row>
    <row r="269" spans="1:30" ht="15" customHeight="1" outlineLevel="1">
      <c r="A269" s="104"/>
      <c r="B269" s="111"/>
      <c r="C269" s="472"/>
      <c r="D269" s="475"/>
      <c r="E269" s="478"/>
      <c r="F269" s="189" t="s">
        <v>214</v>
      </c>
      <c r="G269" s="118" t="s">
        <v>45</v>
      </c>
      <c r="H269" s="22"/>
      <c r="I269" s="480"/>
      <c r="J269" s="464"/>
      <c r="K269" s="464"/>
      <c r="L269" s="482"/>
      <c r="M269" s="484"/>
      <c r="N269" s="484"/>
      <c r="O269" s="484"/>
      <c r="P269" s="486"/>
      <c r="Q269" s="115"/>
      <c r="R269" s="40"/>
      <c r="S269" s="105"/>
      <c r="T269" s="17"/>
      <c r="U269" s="480"/>
      <c r="V269" s="464"/>
      <c r="W269" s="464"/>
      <c r="X269" s="482"/>
      <c r="Y269" s="484"/>
      <c r="Z269" s="484"/>
      <c r="AA269" s="484"/>
      <c r="AB269" s="486"/>
      <c r="AC269" s="115"/>
      <c r="AD269" s="40"/>
    </row>
    <row r="270" spans="1:30" ht="14.25" customHeight="1" outlineLevel="1">
      <c r="A270" s="104"/>
      <c r="B270" s="111"/>
      <c r="C270" s="472"/>
      <c r="D270" s="475"/>
      <c r="E270" s="478"/>
      <c r="F270" s="189" t="s">
        <v>215</v>
      </c>
      <c r="G270" s="114"/>
      <c r="H270" s="23"/>
      <c r="I270" s="480"/>
      <c r="J270" s="464"/>
      <c r="K270" s="464"/>
      <c r="L270" s="482"/>
      <c r="M270" s="484"/>
      <c r="N270" s="484"/>
      <c r="O270" s="484"/>
      <c r="P270" s="486"/>
      <c r="Q270" s="115"/>
      <c r="R270" s="40"/>
      <c r="S270" s="105"/>
      <c r="T270" s="17"/>
      <c r="U270" s="480"/>
      <c r="V270" s="464"/>
      <c r="W270" s="464"/>
      <c r="X270" s="482"/>
      <c r="Y270" s="484"/>
      <c r="Z270" s="484"/>
      <c r="AA270" s="484"/>
      <c r="AB270" s="486"/>
      <c r="AC270" s="115"/>
      <c r="AD270" s="40"/>
    </row>
    <row r="271" spans="1:30" ht="28.5" outlineLevel="1">
      <c r="A271" s="104"/>
      <c r="B271" s="111"/>
      <c r="C271" s="472"/>
      <c r="D271" s="475"/>
      <c r="E271" s="479"/>
      <c r="F271" s="190" t="s">
        <v>216</v>
      </c>
      <c r="G271" s="117"/>
      <c r="H271" s="19"/>
      <c r="I271" s="469"/>
      <c r="J271" s="464"/>
      <c r="K271" s="464"/>
      <c r="L271" s="482"/>
      <c r="M271" s="484"/>
      <c r="N271" s="484"/>
      <c r="O271" s="484"/>
      <c r="P271" s="486"/>
      <c r="Q271" s="115"/>
      <c r="R271" s="40"/>
      <c r="S271" s="105"/>
      <c r="T271" s="17"/>
      <c r="U271" s="469"/>
      <c r="V271" s="464"/>
      <c r="W271" s="464"/>
      <c r="X271" s="482"/>
      <c r="Y271" s="484"/>
      <c r="Z271" s="484"/>
      <c r="AA271" s="484"/>
      <c r="AB271" s="486"/>
      <c r="AC271" s="115"/>
      <c r="AD271" s="40"/>
    </row>
    <row r="272" spans="1:30" ht="28.5" outlineLevel="1">
      <c r="A272" s="104"/>
      <c r="B272" s="111"/>
      <c r="C272" s="472"/>
      <c r="D272" s="475"/>
      <c r="E272" s="477">
        <v>5</v>
      </c>
      <c r="F272" s="188" t="s">
        <v>217</v>
      </c>
      <c r="G272" s="112"/>
      <c r="H272" s="17"/>
      <c r="I272" s="468"/>
      <c r="J272" s="464" t="str">
        <f>IF(COUNTIF(H272:H273,"N/A")=2,"N/A",IF(COUNT(H272:H273)=0,"",IF(SUM(H272:H273)=0,0,IF(AVERAGE(H272:H273)&lt;1,1,IF(AVERAGE(H272:H273)=1,2)))))</f>
        <v/>
      </c>
      <c r="K272" s="464"/>
      <c r="L272" s="482"/>
      <c r="M272" s="484"/>
      <c r="N272" s="484"/>
      <c r="O272" s="484"/>
      <c r="P272" s="486"/>
      <c r="Q272" s="115"/>
      <c r="R272" s="40"/>
      <c r="S272" s="105"/>
      <c r="T272" s="17"/>
      <c r="U272" s="468"/>
      <c r="V272" s="464" t="str">
        <f>IF(COUNTIF(T272:T273,"N/A")=2,"N/A",IF(COUNT(T272:T273)=0,"",IF(SUM(T272:T273)=0,0,IF(AVERAGE(T272:T273)&lt;1,1,IF(AVERAGE(T272:T273)=1,2)))))</f>
        <v/>
      </c>
      <c r="W272" s="464"/>
      <c r="X272" s="482"/>
      <c r="Y272" s="484"/>
      <c r="Z272" s="484"/>
      <c r="AA272" s="484"/>
      <c r="AB272" s="486"/>
      <c r="AC272" s="115"/>
      <c r="AD272" s="40"/>
    </row>
    <row r="273" spans="1:30" ht="15" customHeight="1" outlineLevel="1">
      <c r="A273" s="104"/>
      <c r="B273" s="111"/>
      <c r="C273" s="473"/>
      <c r="D273" s="476"/>
      <c r="E273" s="479"/>
      <c r="F273" s="190" t="s">
        <v>218</v>
      </c>
      <c r="G273" s="124" t="s">
        <v>46</v>
      </c>
      <c r="H273" s="20"/>
      <c r="I273" s="469"/>
      <c r="J273" s="464"/>
      <c r="K273" s="464"/>
      <c r="L273" s="492"/>
      <c r="M273" s="494"/>
      <c r="N273" s="494"/>
      <c r="O273" s="494"/>
      <c r="P273" s="496"/>
      <c r="Q273" s="115"/>
      <c r="R273" s="40"/>
      <c r="S273" s="105"/>
      <c r="T273" s="17"/>
      <c r="U273" s="469"/>
      <c r="V273" s="464"/>
      <c r="W273" s="464"/>
      <c r="X273" s="492"/>
      <c r="Y273" s="494"/>
      <c r="Z273" s="494"/>
      <c r="AA273" s="494"/>
      <c r="AB273" s="496"/>
      <c r="AC273" s="115"/>
      <c r="AD273" s="40"/>
    </row>
    <row r="274" spans="1:30" ht="85.5" customHeight="1" outlineLevel="1">
      <c r="A274" s="104"/>
      <c r="B274" s="111"/>
      <c r="C274" s="471" t="s">
        <v>408</v>
      </c>
      <c r="D274" s="474" t="s">
        <v>603</v>
      </c>
      <c r="E274" s="477">
        <v>3</v>
      </c>
      <c r="F274" s="188" t="s">
        <v>604</v>
      </c>
      <c r="G274" s="130" t="s">
        <v>47</v>
      </c>
      <c r="H274" s="17"/>
      <c r="I274" s="468"/>
      <c r="J274" s="464" t="str">
        <f>IF(COUNTIF(H274:H278,"N/A")=5,"N/A",IF(COUNT(H274:H278)=0,"",IF(SUM(H274:H278)=0,0,IF(AVERAGE(H274:H278)&lt;0.5,1,IF(AVERAGE(H274:H278)=1,3,2)))))</f>
        <v/>
      </c>
      <c r="K274" s="464" t="str">
        <f>IF(COUNTIF(J274:J280,"N/A")=2,"N/A",IF(COUNT(J274:J280)=0,"",IF(COUNTIF(J274,"N/A")=1,SUM(J274:J280,3),IF(COUNTIF(J279,"N/A")=1,SUM(J274:J280,2),SUM(J274:J280)))))</f>
        <v/>
      </c>
      <c r="L274" s="481" t="str">
        <f>IF($K274="N/A","na",IF($K274="","",IF($K274&gt;0,1,"")))</f>
        <v/>
      </c>
      <c r="M274" s="483" t="str">
        <f>IF($K274="N/A","na",IF($K274="","",IF($K274&gt;1,1,"")))</f>
        <v/>
      </c>
      <c r="N274" s="483" t="str">
        <f>IF($K274="N/A","na",IF($K274="","",IF($K274&gt;2,1,"")))</f>
        <v/>
      </c>
      <c r="O274" s="483" t="str">
        <f>IF($K274="N/A","na",IF($K274="","",IF($K274&gt;3,1,"")))</f>
        <v/>
      </c>
      <c r="P274" s="485" t="str">
        <f>IF($K274="N/A","na",IF($K274="","",IF($K274&gt;4,1,"")))</f>
        <v/>
      </c>
      <c r="Q274" s="115"/>
      <c r="R274" s="40"/>
      <c r="S274" s="105"/>
      <c r="T274" s="17"/>
      <c r="U274" s="468"/>
      <c r="V274" s="464" t="str">
        <f>IF(COUNTIF(T274:T278,"N/A")=5,"N/A",IF(COUNT(T274:T278)=0,"",IF(SUM(T274:T278)=0,0,IF(AVERAGE(T274:T278)&lt;0.5,1,IF(AVERAGE(T274:T278)=1,3,2)))))</f>
        <v/>
      </c>
      <c r="W274" s="464" t="str">
        <f>IF(COUNTIF(V274:V280,"N/A")=2,"N/A",IF(V274&lt;3,V274,IF(COUNT(V274:V280)=0,"",SUMIF(V274:V280,"&lt;&gt;N/A"))))</f>
        <v/>
      </c>
      <c r="X274" s="481" t="str">
        <f>IF($W274="N/A","na",IF($W274="","",IF($W274&gt;0,1,"")))</f>
        <v/>
      </c>
      <c r="Y274" s="483" t="str">
        <f>IF($W274="N/A","na",IF($W274="","",IF($W274&gt;1,1,"")))</f>
        <v/>
      </c>
      <c r="Z274" s="483" t="str">
        <f>IF($W274="N/A","na",IF($W274="","",IF($W274&gt;2,1,"")))</f>
        <v/>
      </c>
      <c r="AA274" s="483" t="str">
        <f>IF($W274="N/A","na",IF($W274="","",IF($W274&gt;3,1,"")))</f>
        <v/>
      </c>
      <c r="AB274" s="485" t="str">
        <f>IF($W274="N/A","na",IF($W274="","",IF($W274&gt;4,1,"")))</f>
        <v/>
      </c>
      <c r="AC274" s="115"/>
      <c r="AD274" s="40"/>
    </row>
    <row r="275" spans="1:30" ht="14.25" customHeight="1" outlineLevel="1">
      <c r="A275" s="104"/>
      <c r="B275" s="111"/>
      <c r="C275" s="472"/>
      <c r="D275" s="475"/>
      <c r="E275" s="478"/>
      <c r="F275" s="189" t="s">
        <v>219</v>
      </c>
      <c r="G275" s="114"/>
      <c r="H275" s="22"/>
      <c r="I275" s="480"/>
      <c r="J275" s="464"/>
      <c r="K275" s="464"/>
      <c r="L275" s="482"/>
      <c r="M275" s="484"/>
      <c r="N275" s="484"/>
      <c r="O275" s="484"/>
      <c r="P275" s="486"/>
      <c r="Q275" s="115"/>
      <c r="R275" s="40"/>
      <c r="S275" s="105"/>
      <c r="T275" s="17"/>
      <c r="U275" s="480"/>
      <c r="V275" s="464"/>
      <c r="W275" s="464"/>
      <c r="X275" s="482"/>
      <c r="Y275" s="484"/>
      <c r="Z275" s="484"/>
      <c r="AA275" s="484"/>
      <c r="AB275" s="486"/>
      <c r="AC275" s="115"/>
      <c r="AD275" s="40"/>
    </row>
    <row r="276" spans="1:30" ht="14.25" customHeight="1" outlineLevel="1">
      <c r="A276" s="104"/>
      <c r="B276" s="111"/>
      <c r="C276" s="472"/>
      <c r="D276" s="475"/>
      <c r="E276" s="478"/>
      <c r="F276" s="189" t="s">
        <v>220</v>
      </c>
      <c r="G276" s="114"/>
      <c r="H276" s="18"/>
      <c r="I276" s="480"/>
      <c r="J276" s="464"/>
      <c r="K276" s="464"/>
      <c r="L276" s="482"/>
      <c r="M276" s="484"/>
      <c r="N276" s="484"/>
      <c r="O276" s="484"/>
      <c r="P276" s="486"/>
      <c r="Q276" s="115"/>
      <c r="R276" s="40"/>
      <c r="S276" s="105"/>
      <c r="T276" s="17"/>
      <c r="U276" s="480"/>
      <c r="V276" s="464"/>
      <c r="W276" s="464"/>
      <c r="X276" s="482"/>
      <c r="Y276" s="484"/>
      <c r="Z276" s="484"/>
      <c r="AA276" s="484"/>
      <c r="AB276" s="486"/>
      <c r="AC276" s="115"/>
      <c r="AD276" s="40"/>
    </row>
    <row r="277" spans="1:30" ht="14.25" customHeight="1" outlineLevel="1">
      <c r="A277" s="104"/>
      <c r="B277" s="111"/>
      <c r="C277" s="472"/>
      <c r="D277" s="475"/>
      <c r="E277" s="478"/>
      <c r="F277" s="189" t="s">
        <v>221</v>
      </c>
      <c r="G277" s="114"/>
      <c r="H277" s="22"/>
      <c r="I277" s="480"/>
      <c r="J277" s="464"/>
      <c r="K277" s="464"/>
      <c r="L277" s="482"/>
      <c r="M277" s="484"/>
      <c r="N277" s="484"/>
      <c r="O277" s="484"/>
      <c r="P277" s="486"/>
      <c r="Q277" s="115"/>
      <c r="R277" s="40"/>
      <c r="S277" s="105"/>
      <c r="T277" s="17"/>
      <c r="U277" s="480"/>
      <c r="V277" s="464"/>
      <c r="W277" s="464"/>
      <c r="X277" s="482"/>
      <c r="Y277" s="484"/>
      <c r="Z277" s="484"/>
      <c r="AA277" s="484"/>
      <c r="AB277" s="486"/>
      <c r="AC277" s="115"/>
      <c r="AD277" s="40"/>
    </row>
    <row r="278" spans="1:30" ht="28.5" outlineLevel="1">
      <c r="A278" s="104"/>
      <c r="B278" s="111"/>
      <c r="C278" s="472"/>
      <c r="D278" s="475"/>
      <c r="E278" s="479"/>
      <c r="F278" s="190" t="s">
        <v>222</v>
      </c>
      <c r="G278" s="117"/>
      <c r="H278" s="19"/>
      <c r="I278" s="469"/>
      <c r="J278" s="464"/>
      <c r="K278" s="464"/>
      <c r="L278" s="482"/>
      <c r="M278" s="484"/>
      <c r="N278" s="484"/>
      <c r="O278" s="484"/>
      <c r="P278" s="486"/>
      <c r="Q278" s="115"/>
      <c r="R278" s="40"/>
      <c r="S278" s="105"/>
      <c r="T278" s="17"/>
      <c r="U278" s="469"/>
      <c r="V278" s="464"/>
      <c r="W278" s="464"/>
      <c r="X278" s="482"/>
      <c r="Y278" s="484"/>
      <c r="Z278" s="484"/>
      <c r="AA278" s="484"/>
      <c r="AB278" s="486"/>
      <c r="AC278" s="115"/>
      <c r="AD278" s="40"/>
    </row>
    <row r="279" spans="1:30" ht="28.5" outlineLevel="1">
      <c r="A279" s="104"/>
      <c r="B279" s="111"/>
      <c r="C279" s="472"/>
      <c r="D279" s="475"/>
      <c r="E279" s="477">
        <v>5</v>
      </c>
      <c r="F279" s="188" t="s">
        <v>223</v>
      </c>
      <c r="G279" s="112"/>
      <c r="H279" s="218"/>
      <c r="I279" s="468"/>
      <c r="J279" s="464" t="str">
        <f>IF(COUNTIF(H279:H280,"N/A")=2,"N/A",IF(COUNT(H279:H280)=0,"",IF(SUM(H279:H280)=0,0,IF(AVERAGE(H279:H280)&lt;1,1,IF(AVERAGE(H279:H280)=1,2)))))</f>
        <v/>
      </c>
      <c r="K279" s="464"/>
      <c r="L279" s="482"/>
      <c r="M279" s="484"/>
      <c r="N279" s="484"/>
      <c r="O279" s="484"/>
      <c r="P279" s="486"/>
      <c r="Q279" s="115"/>
      <c r="R279" s="40"/>
      <c r="S279" s="105"/>
      <c r="T279" s="17"/>
      <c r="U279" s="468"/>
      <c r="V279" s="464" t="str">
        <f>IF(COUNTIF(T279:T280,"N/A")=2,"N/A",IF(COUNT(T279:T280)=0,"",IF(SUM(T279:T280)=0,0,IF(AVERAGE(T279:T280)&lt;1,1,IF(AVERAGE(T279:T280)=1,2)))))</f>
        <v/>
      </c>
      <c r="W279" s="464"/>
      <c r="X279" s="482"/>
      <c r="Y279" s="484"/>
      <c r="Z279" s="484"/>
      <c r="AA279" s="484"/>
      <c r="AB279" s="486"/>
      <c r="AC279" s="115"/>
      <c r="AD279" s="40"/>
    </row>
    <row r="280" spans="1:30" ht="14.25" customHeight="1" outlineLevel="1">
      <c r="A280" s="104"/>
      <c r="B280" s="111"/>
      <c r="C280" s="473"/>
      <c r="D280" s="476"/>
      <c r="E280" s="479"/>
      <c r="F280" s="190" t="s">
        <v>218</v>
      </c>
      <c r="G280" s="124" t="s">
        <v>48</v>
      </c>
      <c r="H280" s="19"/>
      <c r="I280" s="469"/>
      <c r="J280" s="464"/>
      <c r="K280" s="464"/>
      <c r="L280" s="492"/>
      <c r="M280" s="494"/>
      <c r="N280" s="494"/>
      <c r="O280" s="494"/>
      <c r="P280" s="496"/>
      <c r="Q280" s="115"/>
      <c r="R280" s="40"/>
      <c r="S280" s="105"/>
      <c r="T280" s="17"/>
      <c r="U280" s="469"/>
      <c r="V280" s="464"/>
      <c r="W280" s="464"/>
      <c r="X280" s="492"/>
      <c r="Y280" s="494"/>
      <c r="Z280" s="494"/>
      <c r="AA280" s="494"/>
      <c r="AB280" s="496"/>
      <c r="AC280" s="115"/>
      <c r="AD280" s="40"/>
    </row>
    <row r="281" spans="1:30" ht="14.25" customHeight="1" outlineLevel="1">
      <c r="A281" s="104"/>
      <c r="B281" s="111"/>
      <c r="C281" s="471" t="s">
        <v>409</v>
      </c>
      <c r="D281" s="474" t="s">
        <v>608</v>
      </c>
      <c r="E281" s="477">
        <v>3</v>
      </c>
      <c r="F281" s="188" t="s">
        <v>224</v>
      </c>
      <c r="G281" s="130"/>
      <c r="H281" s="218"/>
      <c r="I281" s="468"/>
      <c r="J281" s="464" t="str">
        <f>IF(COUNTIF(H281:H284,"N/A")=4,"N/A",IF(COUNT(H281:H284)=0,"",IF(SUM(H281:H284)=0,0,IF(AVERAGE(H281:H284)&lt;0.5,1,IF(AVERAGE(H281:H284)=1,3,2)))))</f>
        <v/>
      </c>
      <c r="K281" s="464" t="str">
        <f>IF(COUNTIF(J281:J287,"N/A")=2,"N/A",IF(COUNT(J281:J287)=0,"",IF(COUNTIF(J281,"N/A")=1,SUM(J281:J287,3),IF(COUNTIF(J285,"N/A")=1,SUM(J281:J287,2),SUM(J281:J287)))))</f>
        <v/>
      </c>
      <c r="L281" s="470" t="str">
        <f>IF($K281="N/A","na",IF($K281="","",IF($K281&gt;0,1,"")))</f>
        <v/>
      </c>
      <c r="M281" s="447" t="str">
        <f>IF($K281="N/A","na",IF($K281="","",IF($K281&gt;1,1,"")))</f>
        <v/>
      </c>
      <c r="N281" s="447" t="str">
        <f>IF($K281="N/A","na",IF($K281="","",IF($K281&gt;2,1,"")))</f>
        <v/>
      </c>
      <c r="O281" s="447" t="str">
        <f>IF($K281="N/A","na",IF($K281="","",IF($K281&gt;3,1,"")))</f>
        <v/>
      </c>
      <c r="P281" s="446" t="str">
        <f>IF($K281="N/A","na",IF($K281="","",IF($K281&gt;4,1,"")))</f>
        <v/>
      </c>
      <c r="Q281" s="115"/>
      <c r="R281" s="40"/>
      <c r="S281" s="105"/>
      <c r="T281" s="17"/>
      <c r="U281" s="468"/>
      <c r="V281" s="464" t="str">
        <f>IF(COUNTIF(T281:T284,"N/A")=4,"N/A",IF(COUNT(T281:T284)=0,"",IF(SUM(T281:T284)=0,0,IF(AVERAGE(T281:T284)&lt;0.5,1,IF(AVERAGE(T281:T284)=1,3,2)))))</f>
        <v/>
      </c>
      <c r="W281" s="464" t="str">
        <f>IF(COUNTIF(V281:V287,"N/A")=2,"N/A",IF(V281&lt;3,V281,IF(COUNT(V281:V287)=0,"",SUMIF(V281:V287,"&lt;&gt;N/A"))))</f>
        <v/>
      </c>
      <c r="X281" s="470" t="str">
        <f>IF($W281="N/A","na",IF($W281="","",IF($W281&gt;0,1,"")))</f>
        <v/>
      </c>
      <c r="Y281" s="447" t="str">
        <f>IF($W281="N/A","na",IF($W281="","",IF($W281&gt;1,1,"")))</f>
        <v/>
      </c>
      <c r="Z281" s="447" t="str">
        <f>IF($W281="N/A","na",IF($W281="","",IF($W281&gt;2,1,"")))</f>
        <v/>
      </c>
      <c r="AA281" s="447" t="str">
        <f>IF($W281="N/A","na",IF($W281="","",IF($W281&gt;3,1,"")))</f>
        <v/>
      </c>
      <c r="AB281" s="446" t="str">
        <f>IF($W281="N/A","na",IF($W281="","",IF($W281&gt;4,1,"")))</f>
        <v/>
      </c>
      <c r="AC281" s="115"/>
      <c r="AD281" s="40"/>
    </row>
    <row r="282" spans="1:30" ht="14.25" customHeight="1" outlineLevel="1">
      <c r="A282" s="104"/>
      <c r="B282" s="111"/>
      <c r="C282" s="472"/>
      <c r="D282" s="475"/>
      <c r="E282" s="478"/>
      <c r="F282" s="192" t="s">
        <v>225</v>
      </c>
      <c r="G282" s="114"/>
      <c r="H282" s="23"/>
      <c r="I282" s="480"/>
      <c r="J282" s="464"/>
      <c r="K282" s="464"/>
      <c r="L282" s="470"/>
      <c r="M282" s="447"/>
      <c r="N282" s="447"/>
      <c r="O282" s="447"/>
      <c r="P282" s="446"/>
      <c r="Q282" s="115"/>
      <c r="R282" s="40"/>
      <c r="S282" s="105"/>
      <c r="T282" s="17"/>
      <c r="U282" s="480"/>
      <c r="V282" s="464"/>
      <c r="W282" s="464"/>
      <c r="X282" s="470"/>
      <c r="Y282" s="447"/>
      <c r="Z282" s="447"/>
      <c r="AA282" s="447"/>
      <c r="AB282" s="446"/>
      <c r="AC282" s="115"/>
      <c r="AD282" s="40"/>
    </row>
    <row r="283" spans="1:30" ht="14.25" customHeight="1" outlineLevel="1">
      <c r="A283" s="104"/>
      <c r="B283" s="111"/>
      <c r="C283" s="472"/>
      <c r="D283" s="475"/>
      <c r="E283" s="478"/>
      <c r="F283" s="189" t="s">
        <v>226</v>
      </c>
      <c r="G283" s="114"/>
      <c r="H283" s="23"/>
      <c r="I283" s="480"/>
      <c r="J283" s="464"/>
      <c r="K283" s="464"/>
      <c r="L283" s="470"/>
      <c r="M283" s="447"/>
      <c r="N283" s="447"/>
      <c r="O283" s="447"/>
      <c r="P283" s="446"/>
      <c r="Q283" s="115"/>
      <c r="R283" s="40"/>
      <c r="S283" s="105"/>
      <c r="T283" s="17"/>
      <c r="U283" s="480"/>
      <c r="V283" s="464"/>
      <c r="W283" s="464"/>
      <c r="X283" s="470"/>
      <c r="Y283" s="447"/>
      <c r="Z283" s="447"/>
      <c r="AA283" s="447"/>
      <c r="AB283" s="446"/>
      <c r="AC283" s="115"/>
      <c r="AD283" s="40"/>
    </row>
    <row r="284" spans="1:30" ht="28.5" outlineLevel="1">
      <c r="A284" s="104"/>
      <c r="B284" s="111"/>
      <c r="C284" s="472"/>
      <c r="D284" s="475"/>
      <c r="E284" s="479"/>
      <c r="F284" s="190" t="s">
        <v>227</v>
      </c>
      <c r="G284" s="117"/>
      <c r="H284" s="19"/>
      <c r="I284" s="469"/>
      <c r="J284" s="464"/>
      <c r="K284" s="464"/>
      <c r="L284" s="470"/>
      <c r="M284" s="447"/>
      <c r="N284" s="447"/>
      <c r="O284" s="447"/>
      <c r="P284" s="446"/>
      <c r="Q284" s="115"/>
      <c r="R284" s="40"/>
      <c r="S284" s="105"/>
      <c r="T284" s="17"/>
      <c r="U284" s="469"/>
      <c r="V284" s="464"/>
      <c r="W284" s="464"/>
      <c r="X284" s="470"/>
      <c r="Y284" s="447"/>
      <c r="Z284" s="447"/>
      <c r="AA284" s="447"/>
      <c r="AB284" s="446"/>
      <c r="AC284" s="115"/>
      <c r="AD284" s="40"/>
    </row>
    <row r="285" spans="1:30" ht="28.5" outlineLevel="1">
      <c r="A285" s="104"/>
      <c r="B285" s="111"/>
      <c r="C285" s="472"/>
      <c r="D285" s="475"/>
      <c r="E285" s="477">
        <v>5</v>
      </c>
      <c r="F285" s="188" t="s">
        <v>228</v>
      </c>
      <c r="G285" s="112"/>
      <c r="H285" s="17"/>
      <c r="I285" s="468"/>
      <c r="J285" s="464" t="str">
        <f>IF(COUNTIF(H285:H287,"N/A")=3,"N/A",IF(COUNT(H285:H287)=0,"",IF(SUM(H285:H287)=0,0,IF(AVERAGE(H285:H287)&lt;1,1,IF(AVERAGE(H285:H287)=1,2)))))</f>
        <v/>
      </c>
      <c r="K285" s="464"/>
      <c r="L285" s="470"/>
      <c r="M285" s="447"/>
      <c r="N285" s="447"/>
      <c r="O285" s="447"/>
      <c r="P285" s="446"/>
      <c r="Q285" s="115"/>
      <c r="R285" s="40"/>
      <c r="S285" s="105"/>
      <c r="T285" s="17"/>
      <c r="U285" s="468"/>
      <c r="V285" s="464" t="str">
        <f>IF(COUNTIF(T285:T287,"N/A")=3,"N/A",IF(COUNT(T285:T287)=0,"",IF(SUM(T285:T287)=0,0,IF(AVERAGE(T285:T287)&lt;1,1,IF(AVERAGE(T285:T287)=1,2)))))</f>
        <v/>
      </c>
      <c r="W285" s="464"/>
      <c r="X285" s="470"/>
      <c r="Y285" s="447"/>
      <c r="Z285" s="447"/>
      <c r="AA285" s="447"/>
      <c r="AB285" s="446"/>
      <c r="AC285" s="115"/>
      <c r="AD285" s="40"/>
    </row>
    <row r="286" spans="1:30" ht="28.5" outlineLevel="1">
      <c r="A286" s="104"/>
      <c r="B286" s="111"/>
      <c r="C286" s="472"/>
      <c r="D286" s="475"/>
      <c r="E286" s="478"/>
      <c r="F286" s="189" t="s">
        <v>229</v>
      </c>
      <c r="G286" s="114"/>
      <c r="H286" s="22"/>
      <c r="I286" s="480"/>
      <c r="J286" s="464"/>
      <c r="K286" s="464"/>
      <c r="L286" s="470"/>
      <c r="M286" s="447"/>
      <c r="N286" s="447"/>
      <c r="O286" s="447"/>
      <c r="P286" s="446"/>
      <c r="Q286" s="115"/>
      <c r="R286" s="40"/>
      <c r="S286" s="105"/>
      <c r="T286" s="17"/>
      <c r="U286" s="480"/>
      <c r="V286" s="464"/>
      <c r="W286" s="464"/>
      <c r="X286" s="470"/>
      <c r="Y286" s="447"/>
      <c r="Z286" s="447"/>
      <c r="AA286" s="447"/>
      <c r="AB286" s="446"/>
      <c r="AC286" s="115"/>
      <c r="AD286" s="40"/>
    </row>
    <row r="287" spans="1:30" ht="15" customHeight="1" outlineLevel="1">
      <c r="A287" s="104"/>
      <c r="B287" s="111"/>
      <c r="C287" s="473"/>
      <c r="D287" s="476"/>
      <c r="E287" s="479"/>
      <c r="F287" s="190" t="s">
        <v>218</v>
      </c>
      <c r="G287" s="124" t="s">
        <v>95</v>
      </c>
      <c r="H287" s="19"/>
      <c r="I287" s="469"/>
      <c r="J287" s="464"/>
      <c r="K287" s="464"/>
      <c r="L287" s="470"/>
      <c r="M287" s="447"/>
      <c r="N287" s="447"/>
      <c r="O287" s="447"/>
      <c r="P287" s="446"/>
      <c r="Q287" s="115"/>
      <c r="R287" s="40"/>
      <c r="S287" s="105"/>
      <c r="T287" s="17"/>
      <c r="U287" s="469"/>
      <c r="V287" s="464"/>
      <c r="W287" s="464"/>
      <c r="X287" s="470"/>
      <c r="Y287" s="447"/>
      <c r="Z287" s="447"/>
      <c r="AA287" s="447"/>
      <c r="AB287" s="446"/>
      <c r="AC287" s="115"/>
      <c r="AD287" s="40"/>
    </row>
    <row r="288" spans="1:30" ht="28.5" outlineLevel="1">
      <c r="A288" s="104"/>
      <c r="B288" s="111"/>
      <c r="C288" s="523" t="s">
        <v>410</v>
      </c>
      <c r="D288" s="522" t="s">
        <v>609</v>
      </c>
      <c r="E288" s="477">
        <v>3</v>
      </c>
      <c r="F288" s="188" t="s">
        <v>230</v>
      </c>
      <c r="G288" s="130"/>
      <c r="H288" s="218"/>
      <c r="I288" s="468"/>
      <c r="J288" s="464" t="str">
        <f>IF(COUNTIF(H288:H290,"N/A")=3,"N/A",IF(COUNT(H288:H290)=0,"",IF(SUM(H288:H290)=0,0,IF(AVERAGE(H288:H290)&lt;0.5,1,IF(AVERAGE(H288:H290)=1,3,2)))))</f>
        <v/>
      </c>
      <c r="K288" s="464" t="str">
        <f>IF(COUNTIF(J288:J291,"N/A")=2,"N/A",IF(COUNT(J288:J291)=0,"",IF(COUNTIF(J288,"N/A")=1,SUM(J288:J291,3),IF(COUNTIF(J291,"N/A")=1,SUM(J288:J291,2),SUM(J288:J291)))))</f>
        <v/>
      </c>
      <c r="L288" s="470" t="str">
        <f>IF($K288="N/A","na",IF($K288="","",IF($K288&gt;0,1,"")))</f>
        <v/>
      </c>
      <c r="M288" s="447" t="str">
        <f>IF($K288="N/A","na",IF($K288="","",IF($K288&gt;1,1,"")))</f>
        <v/>
      </c>
      <c r="N288" s="447" t="str">
        <f>IF($K288="N/A","na",IF($K288="","",IF($K288&gt;2,1,"")))</f>
        <v/>
      </c>
      <c r="O288" s="447" t="str">
        <f>IF($K288="N/A","na",IF($K288="","",IF($K288&gt;3,1,"")))</f>
        <v/>
      </c>
      <c r="P288" s="446" t="str">
        <f>IF($K288="N/A","na",IF($K288="","",IF($K288&gt;4,1,"")))</f>
        <v/>
      </c>
      <c r="Q288" s="115"/>
      <c r="R288" s="40"/>
      <c r="S288" s="105"/>
      <c r="T288" s="17"/>
      <c r="U288" s="468"/>
      <c r="V288" s="464" t="str">
        <f>IF(COUNTIF(T288:T290,"N/A")=3,"N/A",IF(COUNT(T288:T290)=0,"",IF(SUM(T288:T290)=0,0,IF(AVERAGE(T288:T290)&lt;0.5,1,IF(AVERAGE(T288:T290)=1,3,2)))))</f>
        <v/>
      </c>
      <c r="W288" s="464" t="str">
        <f>IF(COUNTIF(V288:V291,"N/A")=2,"N/A",IF(V288&lt;3,V288,IF(COUNT(V288:V291)=0,"",SUMIF(V288:V291,"&lt;&gt;N/A"))))</f>
        <v/>
      </c>
      <c r="X288" s="470" t="str">
        <f>IF($W288="N/A","na",IF($W288="","",IF($W288&gt;0,1,"")))</f>
        <v/>
      </c>
      <c r="Y288" s="447" t="str">
        <f>IF($W288="N/A","na",IF($W288="","",IF($W288&gt;1,1,"")))</f>
        <v/>
      </c>
      <c r="Z288" s="447" t="str">
        <f>IF($W288="N/A","na",IF($W288="","",IF($W288&gt;2,1,"")))</f>
        <v/>
      </c>
      <c r="AA288" s="447" t="str">
        <f>IF($W288="N/A","na",IF($W288="","",IF($W288&gt;3,1,"")))</f>
        <v/>
      </c>
      <c r="AB288" s="446" t="str">
        <f>IF($W288="N/A","na",IF($W288="","",IF($W288&gt;4,1,"")))</f>
        <v/>
      </c>
      <c r="AC288" s="115"/>
      <c r="AD288" s="40"/>
    </row>
    <row r="289" spans="1:30" ht="14.25" customHeight="1" outlineLevel="1">
      <c r="A289" s="104"/>
      <c r="B289" s="111"/>
      <c r="C289" s="523"/>
      <c r="D289" s="522"/>
      <c r="E289" s="478"/>
      <c r="F289" s="189" t="s">
        <v>231</v>
      </c>
      <c r="G289" s="114"/>
      <c r="H289" s="23"/>
      <c r="I289" s="480"/>
      <c r="J289" s="464"/>
      <c r="K289" s="464"/>
      <c r="L289" s="470"/>
      <c r="M289" s="447"/>
      <c r="N289" s="447"/>
      <c r="O289" s="447"/>
      <c r="P289" s="446"/>
      <c r="Q289" s="115"/>
      <c r="R289" s="40"/>
      <c r="S289" s="105"/>
      <c r="T289" s="17"/>
      <c r="U289" s="480"/>
      <c r="V289" s="464"/>
      <c r="W289" s="464"/>
      <c r="X289" s="470"/>
      <c r="Y289" s="447"/>
      <c r="Z289" s="447"/>
      <c r="AA289" s="447"/>
      <c r="AB289" s="446"/>
      <c r="AC289" s="115"/>
      <c r="AD289" s="40"/>
    </row>
    <row r="290" spans="1:30" ht="28.5" outlineLevel="1">
      <c r="A290" s="104"/>
      <c r="B290" s="111"/>
      <c r="C290" s="523"/>
      <c r="D290" s="522"/>
      <c r="E290" s="479"/>
      <c r="F290" s="190" t="s">
        <v>232</v>
      </c>
      <c r="G290" s="117"/>
      <c r="H290" s="19"/>
      <c r="I290" s="469"/>
      <c r="J290" s="464"/>
      <c r="K290" s="464"/>
      <c r="L290" s="470"/>
      <c r="M290" s="447"/>
      <c r="N290" s="447"/>
      <c r="O290" s="447"/>
      <c r="P290" s="446"/>
      <c r="Q290" s="115"/>
      <c r="R290" s="40"/>
      <c r="S290" s="105"/>
      <c r="T290" s="17"/>
      <c r="U290" s="469"/>
      <c r="V290" s="464"/>
      <c r="W290" s="464"/>
      <c r="X290" s="470"/>
      <c r="Y290" s="447"/>
      <c r="Z290" s="447"/>
      <c r="AA290" s="447"/>
      <c r="AB290" s="446"/>
      <c r="AC290" s="115"/>
      <c r="AD290" s="40"/>
    </row>
    <row r="291" spans="1:30" ht="24" outlineLevel="1" thickBot="1">
      <c r="A291" s="104"/>
      <c r="B291" s="111"/>
      <c r="C291" s="523"/>
      <c r="D291" s="522"/>
      <c r="E291" s="201">
        <v>5</v>
      </c>
      <c r="F291" s="202" t="s">
        <v>233</v>
      </c>
      <c r="G291" s="134" t="s">
        <v>96</v>
      </c>
      <c r="H291" s="17"/>
      <c r="I291" s="32"/>
      <c r="J291" s="27" t="str">
        <f>IF(COUNTIF(H291,"N/A")=1,"N/A",IF(COUNT(H291)=0,"",IF(SUM(H291)=0,0,IF(AVERAGE(H291)&lt;1,1,IF(AVERAGE(H291)=1,2)))))</f>
        <v/>
      </c>
      <c r="K291" s="464"/>
      <c r="L291" s="511"/>
      <c r="M291" s="509"/>
      <c r="N291" s="509"/>
      <c r="O291" s="509"/>
      <c r="P291" s="510"/>
      <c r="Q291" s="115"/>
      <c r="R291" s="41"/>
      <c r="S291" s="105"/>
      <c r="T291" s="17"/>
      <c r="U291" s="32"/>
      <c r="V291" s="27" t="str">
        <f>IF(COUNTIF(T291,"N/A")=1,"N/A",IF(COUNT(T291)=0,"",IF(SUM(T291)=0,0,IF(AVERAGE(T291)&lt;1,1,IF(AVERAGE(T291)=1,2)))))</f>
        <v/>
      </c>
      <c r="W291" s="464"/>
      <c r="X291" s="511"/>
      <c r="Y291" s="509"/>
      <c r="Z291" s="509"/>
      <c r="AA291" s="509"/>
      <c r="AB291" s="510"/>
      <c r="AC291" s="115"/>
      <c r="AD291" s="41"/>
    </row>
    <row r="292" spans="1:30" ht="20.25" customHeight="1" thickTop="1" thickBot="1">
      <c r="A292" s="125"/>
      <c r="B292" s="184">
        <v>2</v>
      </c>
      <c r="C292" s="499" t="s">
        <v>610</v>
      </c>
      <c r="D292" s="499"/>
      <c r="E292" s="499"/>
      <c r="F292" s="499"/>
      <c r="G292" s="185"/>
      <c r="H292" s="185"/>
      <c r="I292" s="185"/>
      <c r="J292" s="194" t="s">
        <v>1</v>
      </c>
      <c r="K292" s="28" t="str">
        <f>IF(COUNTIF(K293:K301,"N/A")=2,"N/A",IF(COUNT(K293:K301)=0,"",SUM(K293:K301)/(COUNTIF(K293:K301,"&gt;=0")*5)))</f>
        <v/>
      </c>
      <c r="L292" s="150" t="str">
        <f>IF($K292="N/A","",IF($K292="","",IF($K292&gt;=0.2,1,"")))</f>
        <v/>
      </c>
      <c r="M292" s="151" t="str">
        <f>IF($K292="N/A","",IF($K292="","",IF($K292&gt;=0.4,1,"")))</f>
        <v/>
      </c>
      <c r="N292" s="151" t="str">
        <f>IF($K292="N/A","",IF($K292="","",IF($K292&gt;=0.6,1,"")))</f>
        <v/>
      </c>
      <c r="O292" s="151" t="str">
        <f>IF($K292="N/A","",IF($K292="","",IF($K292&gt;=0.8,1,"")))</f>
        <v/>
      </c>
      <c r="P292" s="152" t="str">
        <f>IF($K292="N/A","",IF($K292="","",IF($K292=1,1,"")))</f>
        <v/>
      </c>
      <c r="Q292" s="149" t="str">
        <f>IF(AND(K292&gt;=99.8%,K292&lt;=100%),"A",IF(AND(K292&gt;=96%,K292&lt;=99.79%),"B",IF(AND(K292&gt;=87%,K292&lt;=95.99%),"C",IF(K292&lt;=86.99%,"D"," "))))</f>
        <v xml:space="preserve"> </v>
      </c>
      <c r="R292" s="261" t="str">
        <f>IF(K292="","",IF(K292="N/A",R260/7,((R260*K292)/7)))</f>
        <v/>
      </c>
      <c r="S292" s="105"/>
      <c r="T292" s="185"/>
      <c r="U292" s="185"/>
      <c r="V292" s="194" t="s">
        <v>1</v>
      </c>
      <c r="W292" s="28" t="str">
        <f>IF(COUNTIF(W293:W301,"N/A")=2,"N/A",IF(COUNT(W293:W301)=0,"",SUM(W293:W301)/(COUNTIF(W293:W301,"&gt;=0")*5)))</f>
        <v/>
      </c>
      <c r="X292" s="150" t="str">
        <f>IF($W292="N/A","",IF($W292="","",IF($W292&gt;=0.2,1,"")))</f>
        <v/>
      </c>
      <c r="Y292" s="151" t="str">
        <f>IF($W292="N/A","",IF($W292="","",IF($W292&gt;=0.4,1,"")))</f>
        <v/>
      </c>
      <c r="Z292" s="151" t="str">
        <f>IF($W292="N/A","",IF($W292="","",IF($W292&gt;=0.6,1,"")))</f>
        <v/>
      </c>
      <c r="AA292" s="151" t="str">
        <f>IF($W292="N/A","",IF($W292="","",IF($W292&gt;=0.8,1,"")))</f>
        <v/>
      </c>
      <c r="AB292" s="152" t="str">
        <f>IF($W292="N/A","",IF($W292="","",IF($W292=1,1,"")))</f>
        <v/>
      </c>
      <c r="AC292" s="149" t="str">
        <f>IF(W292="","",IF(W292="N/A","N/A",IF(W292&gt;=0.6,"G",IF(W292&gt;=0.4,"Y","R"))))</f>
        <v/>
      </c>
      <c r="AD292" s="261"/>
    </row>
    <row r="293" spans="1:30" ht="15" customHeight="1" outlineLevel="1" thickTop="1">
      <c r="A293" s="104"/>
      <c r="B293" s="111"/>
      <c r="C293" s="506" t="s">
        <v>411</v>
      </c>
      <c r="D293" s="474" t="s">
        <v>611</v>
      </c>
      <c r="E293" s="477">
        <v>3</v>
      </c>
      <c r="F293" s="188" t="s">
        <v>612</v>
      </c>
      <c r="G293" s="112"/>
      <c r="H293" s="218"/>
      <c r="I293" s="468"/>
      <c r="J293" s="464" t="str">
        <f>IF(COUNTIF(H293:H295,"N/A")=3,"N/A",IF(COUNT(H293:H295)=0,"",IF(SUM(H293:H295)=0,0,IF(AVERAGE(H293:H295)&lt;0.5,1,IF(AVERAGE(H293:H295)=1,3,2)))))</f>
        <v/>
      </c>
      <c r="K293" s="464" t="str">
        <f>IF(COUNTIF(J293:J297,"N/A")=2,"N/A",IF(COUNT(J293:J297)=0,"",IF(COUNTIF(J293,"N/A")=1,SUM(J293:J297,3),IF(COUNTIF(J296,"N/A")=1,SUM(J293:J297,2),SUM(J293:J297)))))</f>
        <v/>
      </c>
      <c r="L293" s="514" t="str">
        <f>IF($K293="N/A","na",IF($K293="","",IF($K293&gt;0,1,"")))</f>
        <v/>
      </c>
      <c r="M293" s="513" t="str">
        <f>IF($K293="N/A","na",IF($K293="","",IF($K293&gt;1,1,"")))</f>
        <v/>
      </c>
      <c r="N293" s="513" t="str">
        <f>IF($K293="N/A","na",IF($K293="","",IF($K293&gt;2,1,"")))</f>
        <v/>
      </c>
      <c r="O293" s="513" t="str">
        <f>IF($K293="N/A","na",IF($K293="","",IF($K293&gt;3,1,"")))</f>
        <v/>
      </c>
      <c r="P293" s="512" t="str">
        <f>IF($K293="N/A","na",IF($K293="","",IF($K293&gt;4,1,"")))</f>
        <v/>
      </c>
      <c r="Q293" s="113"/>
      <c r="R293" s="39"/>
      <c r="S293" s="105"/>
      <c r="T293" s="17"/>
      <c r="U293" s="468"/>
      <c r="V293" s="464" t="str">
        <f>IF(COUNTIF(T293:T295,"N/A")=3,"N/A",IF(COUNT(T293:T295)=0,"",IF(SUM(T293:T295)=0,0,IF(AVERAGE(T293:T295)&lt;0.5,1,IF(AVERAGE(T293:T295)=1,3,2)))))</f>
        <v/>
      </c>
      <c r="W293" s="464" t="str">
        <f>IF(COUNTIF(V293:V297,"N/A")=2,"N/A",IF(V293&lt;3,V293,IF(COUNT(V293:V297)=0,"",SUMIF(V293:V297,"&lt;&gt;N/A"))))</f>
        <v/>
      </c>
      <c r="X293" s="514" t="str">
        <f>IF($W293="N/A","na",IF($W293="","",IF($W293&gt;0,1,"")))</f>
        <v/>
      </c>
      <c r="Y293" s="513" t="str">
        <f>IF($W293="N/A","na",IF($W293="","",IF($W293&gt;1,1,"")))</f>
        <v/>
      </c>
      <c r="Z293" s="513" t="str">
        <f>IF($W293="N/A","na",IF($W293="","",IF($W293&gt;2,1,"")))</f>
        <v/>
      </c>
      <c r="AA293" s="513" t="str">
        <f>IF($W293="N/A","na",IF($W293="","",IF($W293&gt;3,1,"")))</f>
        <v/>
      </c>
      <c r="AB293" s="512" t="str">
        <f>IF($W293="N/A","na",IF($W293="","",IF($W293&gt;4,1,"")))</f>
        <v/>
      </c>
      <c r="AC293" s="113"/>
      <c r="AD293" s="39"/>
    </row>
    <row r="294" spans="1:30" ht="14.25" customHeight="1" outlineLevel="1">
      <c r="A294" s="104"/>
      <c r="B294" s="111"/>
      <c r="C294" s="507"/>
      <c r="D294" s="475"/>
      <c r="E294" s="478"/>
      <c r="F294" s="189" t="s">
        <v>613</v>
      </c>
      <c r="G294" s="118" t="s">
        <v>97</v>
      </c>
      <c r="H294" s="23"/>
      <c r="I294" s="480"/>
      <c r="J294" s="464"/>
      <c r="K294" s="464"/>
      <c r="L294" s="470"/>
      <c r="M294" s="447"/>
      <c r="N294" s="447"/>
      <c r="O294" s="447"/>
      <c r="P294" s="446"/>
      <c r="Q294" s="115"/>
      <c r="R294" s="40"/>
      <c r="S294" s="105"/>
      <c r="T294" s="17"/>
      <c r="U294" s="480"/>
      <c r="V294" s="464"/>
      <c r="W294" s="464"/>
      <c r="X294" s="470"/>
      <c r="Y294" s="447"/>
      <c r="Z294" s="447"/>
      <c r="AA294" s="447"/>
      <c r="AB294" s="446"/>
      <c r="AC294" s="115"/>
      <c r="AD294" s="40"/>
    </row>
    <row r="295" spans="1:30" ht="14.25" customHeight="1" outlineLevel="1">
      <c r="A295" s="104"/>
      <c r="B295" s="111"/>
      <c r="C295" s="507"/>
      <c r="D295" s="475"/>
      <c r="E295" s="478"/>
      <c r="F295" s="189" t="s">
        <v>614</v>
      </c>
      <c r="G295" s="114"/>
      <c r="H295" s="19"/>
      <c r="I295" s="480"/>
      <c r="J295" s="464"/>
      <c r="K295" s="464"/>
      <c r="L295" s="470"/>
      <c r="M295" s="447"/>
      <c r="N295" s="447"/>
      <c r="O295" s="447"/>
      <c r="P295" s="446"/>
      <c r="Q295" s="115"/>
      <c r="R295" s="40"/>
      <c r="S295" s="105"/>
      <c r="T295" s="17"/>
      <c r="U295" s="480"/>
      <c r="V295" s="464"/>
      <c r="W295" s="464"/>
      <c r="X295" s="470"/>
      <c r="Y295" s="447"/>
      <c r="Z295" s="447"/>
      <c r="AA295" s="447"/>
      <c r="AB295" s="446"/>
      <c r="AC295" s="115"/>
      <c r="AD295" s="40"/>
    </row>
    <row r="296" spans="1:30" ht="14.25" customHeight="1" outlineLevel="1">
      <c r="A296" s="104"/>
      <c r="B296" s="111"/>
      <c r="C296" s="507"/>
      <c r="D296" s="475"/>
      <c r="E296" s="477">
        <v>5</v>
      </c>
      <c r="F296" s="188" t="s">
        <v>616</v>
      </c>
      <c r="G296" s="112"/>
      <c r="H296" s="218"/>
      <c r="I296" s="468"/>
      <c r="J296" s="464" t="str">
        <f>IF(COUNTIF(H296:H297,"N/A")=2,"N/A",IF(COUNT(H296:H297)=0,"",IF(SUM(H296:H297)=0,0,IF(AVERAGE(H296:H297)&lt;1,1,IF(AVERAGE(H296:H297)=1,2)))))</f>
        <v/>
      </c>
      <c r="K296" s="464"/>
      <c r="L296" s="470"/>
      <c r="M296" s="447"/>
      <c r="N296" s="447"/>
      <c r="O296" s="447"/>
      <c r="P296" s="446"/>
      <c r="Q296" s="115"/>
      <c r="R296" s="40"/>
      <c r="S296" s="105"/>
      <c r="T296" s="17"/>
      <c r="U296" s="468"/>
      <c r="V296" s="464" t="str">
        <f>IF(COUNTIF(T296:T297,"N/A")=2,"N/A",IF(COUNT(T296:T297)=0,"",IF(SUM(T296:T297)=0,0,IF(AVERAGE(T296:T297)&lt;1,1,IF(AVERAGE(T296:T297)=1,2)))))</f>
        <v/>
      </c>
      <c r="W296" s="464"/>
      <c r="X296" s="470"/>
      <c r="Y296" s="447"/>
      <c r="Z296" s="447"/>
      <c r="AA296" s="447"/>
      <c r="AB296" s="446"/>
      <c r="AC296" s="115"/>
      <c r="AD296" s="40"/>
    </row>
    <row r="297" spans="1:30" ht="14.25" customHeight="1" outlineLevel="1">
      <c r="A297" s="104"/>
      <c r="B297" s="111"/>
      <c r="C297" s="507"/>
      <c r="D297" s="475"/>
      <c r="E297" s="478"/>
      <c r="F297" s="189" t="s">
        <v>615</v>
      </c>
      <c r="G297" s="114"/>
      <c r="H297" s="19"/>
      <c r="I297" s="480"/>
      <c r="J297" s="464"/>
      <c r="K297" s="464"/>
      <c r="L297" s="470"/>
      <c r="M297" s="447"/>
      <c r="N297" s="447"/>
      <c r="O297" s="447"/>
      <c r="P297" s="446"/>
      <c r="Q297" s="115"/>
      <c r="R297" s="40"/>
      <c r="S297" s="105"/>
      <c r="T297" s="17"/>
      <c r="U297" s="480"/>
      <c r="V297" s="464"/>
      <c r="W297" s="464"/>
      <c r="X297" s="470"/>
      <c r="Y297" s="447"/>
      <c r="Z297" s="447"/>
      <c r="AA297" s="447"/>
      <c r="AB297" s="446"/>
      <c r="AC297" s="115"/>
      <c r="AD297" s="40"/>
    </row>
    <row r="298" spans="1:30" ht="14.25" customHeight="1" outlineLevel="1">
      <c r="A298" s="104"/>
      <c r="B298" s="111"/>
      <c r="C298" s="471" t="s">
        <v>412</v>
      </c>
      <c r="D298" s="474" t="s">
        <v>617</v>
      </c>
      <c r="E298" s="477">
        <v>3</v>
      </c>
      <c r="F298" s="188" t="s">
        <v>619</v>
      </c>
      <c r="G298" s="112"/>
      <c r="H298" s="17"/>
      <c r="I298" s="468"/>
      <c r="J298" s="464" t="str">
        <f>IF(COUNTIF(H298:H300,"N/A")=3,"N/A",IF(COUNT(H298:H300)=0,"",IF(SUM(H298:H300)=0,0,IF(AVERAGE(H298:H300)&lt;0.5,1,IF(AVERAGE(H298:H300)=1,3,2)))))</f>
        <v/>
      </c>
      <c r="K298" s="464" t="str">
        <f>IF(COUNTIF(J298:J301,"N/A")=2,"N/A",IF(COUNT(J298:J301)=0,"",IF(COUNTIF(J298,"N/A")=1,SUM(J298:J301,3),IF(COUNTIF(J301,"N/A")=1,SUM(J298:J301,2),SUM(J298:J301)))))</f>
        <v/>
      </c>
      <c r="L298" s="470" t="str">
        <f>IF($K298="N/A","na",IF($K298="","",IF($K298&gt;0,1,"")))</f>
        <v/>
      </c>
      <c r="M298" s="447" t="str">
        <f>IF($K298="N/A","na",IF($K298="","",IF($K298&gt;1,1,"")))</f>
        <v/>
      </c>
      <c r="N298" s="447" t="str">
        <f>IF($K298="N/A","na",IF($K298="","",IF($K298&gt;2,1,"")))</f>
        <v/>
      </c>
      <c r="O298" s="447" t="str">
        <f>IF($K298="N/A","na",IF($K298="","",IF($K298&gt;3,1,"")))</f>
        <v/>
      </c>
      <c r="P298" s="446" t="str">
        <f>IF($K298="N/A","na",IF($K298="","",IF($K298&gt;4,1,"")))</f>
        <v/>
      </c>
      <c r="Q298" s="115"/>
      <c r="R298" s="40"/>
      <c r="S298" s="105"/>
      <c r="T298" s="17"/>
      <c r="U298" s="468"/>
      <c r="V298" s="464" t="str">
        <f>IF(COUNTIF(T298:T300,"N/A")=3,"N/A",IF(COUNT(T298:T300)=0,"",IF(SUM(T298:T300)=0,0,IF(AVERAGE(T298:T300)&lt;0.5,1,IF(AVERAGE(T298:T300)=1,3,2)))))</f>
        <v/>
      </c>
      <c r="W298" s="464" t="str">
        <f>IF(COUNTIF(V298:V301,"N/A")=2,"N/A",IF(V298&lt;3,V298,IF(COUNT(V298:V301)=0,"",SUMIF(V298:V301,"&lt;&gt;N/A"))))</f>
        <v/>
      </c>
      <c r="X298" s="470" t="str">
        <f>IF($W298="N/A","na",IF($W298="","",IF($W298&gt;0,1,"")))</f>
        <v/>
      </c>
      <c r="Y298" s="447" t="str">
        <f>IF($W298="N/A","na",IF($W298="","",IF($W298&gt;1,1,"")))</f>
        <v/>
      </c>
      <c r="Z298" s="447" t="str">
        <f>IF($W298="N/A","na",IF($W298="","",IF($W298&gt;2,1,"")))</f>
        <v/>
      </c>
      <c r="AA298" s="447" t="str">
        <f>IF($W298="N/A","na",IF($W298="","",IF($W298&gt;3,1,"")))</f>
        <v/>
      </c>
      <c r="AB298" s="446" t="str">
        <f>IF($W298="N/A","na",IF($W298="","",IF($W298&gt;4,1,"")))</f>
        <v/>
      </c>
      <c r="AC298" s="115"/>
      <c r="AD298" s="40"/>
    </row>
    <row r="299" spans="1:30" ht="28.5" outlineLevel="1">
      <c r="A299" s="104"/>
      <c r="B299" s="111"/>
      <c r="C299" s="472"/>
      <c r="D299" s="475"/>
      <c r="E299" s="478"/>
      <c r="F299" s="189" t="s">
        <v>618</v>
      </c>
      <c r="G299" s="118" t="s">
        <v>101</v>
      </c>
      <c r="H299" s="18"/>
      <c r="I299" s="480"/>
      <c r="J299" s="464"/>
      <c r="K299" s="464"/>
      <c r="L299" s="470"/>
      <c r="M299" s="447"/>
      <c r="N299" s="447"/>
      <c r="O299" s="447"/>
      <c r="P299" s="446"/>
      <c r="Q299" s="115"/>
      <c r="R299" s="40"/>
      <c r="S299" s="105"/>
      <c r="T299" s="17"/>
      <c r="U299" s="480"/>
      <c r="V299" s="464"/>
      <c r="W299" s="464"/>
      <c r="X299" s="470"/>
      <c r="Y299" s="447"/>
      <c r="Z299" s="447"/>
      <c r="AA299" s="447"/>
      <c r="AB299" s="446"/>
      <c r="AC299" s="115"/>
      <c r="AD299" s="40"/>
    </row>
    <row r="300" spans="1:30" ht="14.25" customHeight="1" outlineLevel="1">
      <c r="A300" s="104"/>
      <c r="B300" s="111"/>
      <c r="C300" s="472"/>
      <c r="D300" s="475"/>
      <c r="E300" s="479"/>
      <c r="F300" s="190" t="s">
        <v>620</v>
      </c>
      <c r="G300" s="117"/>
      <c r="H300" s="20"/>
      <c r="I300" s="469"/>
      <c r="J300" s="464"/>
      <c r="K300" s="464"/>
      <c r="L300" s="470"/>
      <c r="M300" s="447"/>
      <c r="N300" s="447"/>
      <c r="O300" s="447"/>
      <c r="P300" s="446"/>
      <c r="Q300" s="115"/>
      <c r="R300" s="40"/>
      <c r="S300" s="105"/>
      <c r="T300" s="17"/>
      <c r="U300" s="469"/>
      <c r="V300" s="464"/>
      <c r="W300" s="464"/>
      <c r="X300" s="470"/>
      <c r="Y300" s="447"/>
      <c r="Z300" s="447"/>
      <c r="AA300" s="447"/>
      <c r="AB300" s="446"/>
      <c r="AC300" s="115"/>
      <c r="AD300" s="40"/>
    </row>
    <row r="301" spans="1:30" ht="29.25" outlineLevel="1" thickBot="1">
      <c r="A301" s="104"/>
      <c r="B301" s="111"/>
      <c r="C301" s="472"/>
      <c r="D301" s="475"/>
      <c r="E301" s="203">
        <v>5</v>
      </c>
      <c r="F301" s="188" t="s">
        <v>621</v>
      </c>
      <c r="G301" s="122" t="s">
        <v>102</v>
      </c>
      <c r="H301" s="17"/>
      <c r="I301" s="29"/>
      <c r="J301" s="27" t="str">
        <f>IF(COUNTIF(H301:H301,"N/A")=1,"N/A",IF(COUNT(H301:H301)=0,"",IF(SUM(H301:H301)=0,0,IF(AVERAGE(H301:H301)&lt;1,1,IF(AVERAGE(H301:H301)=1,2)))))</f>
        <v/>
      </c>
      <c r="K301" s="464"/>
      <c r="L301" s="470"/>
      <c r="M301" s="447"/>
      <c r="N301" s="447"/>
      <c r="O301" s="447"/>
      <c r="P301" s="446"/>
      <c r="Q301" s="115"/>
      <c r="R301" s="40"/>
      <c r="S301" s="105"/>
      <c r="T301" s="17"/>
      <c r="U301" s="29"/>
      <c r="V301" s="27" t="str">
        <f>IF(COUNTIF(T301:T301,"N/A")=1,"N/A",IF(COUNT(T301:T301)=0,"",IF(SUM(T301:T301)=0,0,IF(AVERAGE(T301:T301)&lt;1,1,IF(AVERAGE(T301:T301)=1,2)))))</f>
        <v/>
      </c>
      <c r="W301" s="464"/>
      <c r="X301" s="470"/>
      <c r="Y301" s="447"/>
      <c r="Z301" s="447"/>
      <c r="AA301" s="447"/>
      <c r="AB301" s="446"/>
      <c r="AC301" s="115"/>
      <c r="AD301" s="40"/>
    </row>
    <row r="302" spans="1:30" ht="20.25" customHeight="1" thickTop="1" thickBot="1">
      <c r="A302" s="125"/>
      <c r="B302" s="184">
        <v>3</v>
      </c>
      <c r="C302" s="499" t="s">
        <v>624</v>
      </c>
      <c r="D302" s="499"/>
      <c r="E302" s="499"/>
      <c r="F302" s="499"/>
      <c r="G302" s="185"/>
      <c r="H302" s="185"/>
      <c r="I302" s="185"/>
      <c r="J302" s="194" t="s">
        <v>1</v>
      </c>
      <c r="K302" s="28" t="str">
        <f>IF(COUNTIF(K303:K324,"N/A")=3,"N/A",IF(COUNT(K303:K324)=0,"",SUM(K303:K324)/(COUNTIF(K303:K324,"&gt;=0")*5)))</f>
        <v/>
      </c>
      <c r="L302" s="150" t="str">
        <f>IF($K302="N/A","",IF($K302="","",IF($K302&gt;=0.2,1,"")))</f>
        <v/>
      </c>
      <c r="M302" s="151" t="str">
        <f>IF($K302="N/A","",IF($K302="","",IF($K302&gt;=0.4,1,"")))</f>
        <v/>
      </c>
      <c r="N302" s="151" t="str">
        <f>IF($K302="N/A","",IF($K302="","",IF($K302&gt;=0.6,1,"")))</f>
        <v/>
      </c>
      <c r="O302" s="151" t="str">
        <f>IF($K302="N/A","",IF($K302="","",IF($K302&gt;=0.8,1,"")))</f>
        <v/>
      </c>
      <c r="P302" s="152" t="str">
        <f>IF($K302="N/A","",IF($K302="","",IF($K302=1,1,"")))</f>
        <v/>
      </c>
      <c r="Q302" s="149" t="str">
        <f>IF(AND(K302&gt;=99.8%,K302&lt;=100%),"A",IF(AND(K302&gt;=96%,K302&lt;=99.79%),"B",IF(AND(K302&gt;=87%,K302&lt;=95.99%),"C",IF(K302&lt;=86.99%,"D"," "))))</f>
        <v xml:space="preserve"> </v>
      </c>
      <c r="R302" s="261" t="str">
        <f>IF(K302="","",IF(K302="N/A",R260/7,((R260*K302)/7)))</f>
        <v/>
      </c>
      <c r="S302" s="105"/>
      <c r="T302" s="185"/>
      <c r="U302" s="185"/>
      <c r="V302" s="194" t="s">
        <v>1</v>
      </c>
      <c r="W302" s="28" t="str">
        <f>IF(COUNTIF(W303:W316,"N/A")=2,"N/A",IF(COUNT(W303:W316)=0,"",SUM(W303:W316)/(COUNTIF(W303:W316,"&gt;=0")*5)))</f>
        <v/>
      </c>
      <c r="X302" s="150" t="str">
        <f>IF($W302="N/A","",IF($W302="","",IF($W302&gt;=0.2,1,"")))</f>
        <v/>
      </c>
      <c r="Y302" s="151" t="str">
        <f>IF($W302="N/A","",IF($W302="","",IF($W302&gt;=0.4,1,"")))</f>
        <v/>
      </c>
      <c r="Z302" s="151" t="str">
        <f>IF($W302="N/A","",IF($W302="","",IF($W302&gt;=0.6,1,"")))</f>
        <v/>
      </c>
      <c r="AA302" s="151" t="str">
        <f>IF($W302="N/A","",IF($W302="","",IF($W302&gt;=0.8,1,"")))</f>
        <v/>
      </c>
      <c r="AB302" s="152" t="str">
        <f>IF($W302="N/A","",IF($W302="","",IF($W302=1,1,"")))</f>
        <v/>
      </c>
      <c r="AC302" s="149" t="str">
        <f>IF(W302="","",IF(W302="N/A","N/A",IF(W302&gt;=0.6,"G",IF(W302&gt;=0.4,"Y","R"))))</f>
        <v/>
      </c>
      <c r="AD302" s="261"/>
    </row>
    <row r="303" spans="1:30" ht="33" customHeight="1" outlineLevel="1" thickTop="1">
      <c r="A303" s="104"/>
      <c r="B303" s="111"/>
      <c r="C303" s="506" t="s">
        <v>413</v>
      </c>
      <c r="D303" s="474" t="s">
        <v>622</v>
      </c>
      <c r="E303" s="477">
        <v>3</v>
      </c>
      <c r="F303" s="188" t="s">
        <v>234</v>
      </c>
      <c r="G303" s="112"/>
      <c r="H303" s="218"/>
      <c r="I303" s="468"/>
      <c r="J303" s="464" t="str">
        <f>IF(COUNTIF(H303:H308,"N/A")=6,"N/A",IF(COUNT(H303:H308)=0,"",IF(SUM(H303:H308)=0,0,IF(AVERAGE(H303:H308)&lt;0.5,1,IF(AVERAGE(H303:H308)=1,3,2)))))</f>
        <v/>
      </c>
      <c r="K303" s="464" t="str">
        <f>IF(COUNTIF(J303:J311,"N/A")=2,"N/A",IF(COUNT(J303:J311)=0,"",IF(COUNTIF(J303,"N/A")=1,SUM(J303:J311,3),IF(COUNTIF(J309,"N/A")=1,SUM(J303:J311,2),SUM(J303:J311)))))</f>
        <v/>
      </c>
      <c r="L303" s="514" t="str">
        <f>IF($K303="N/A","na",IF($K303="","",IF($K303&gt;0,1,"")))</f>
        <v/>
      </c>
      <c r="M303" s="513" t="str">
        <f>IF($K303="N/A","na",IF($K303="","",IF($K303&gt;1,1,"")))</f>
        <v/>
      </c>
      <c r="N303" s="513" t="str">
        <f>IF($K303="N/A","na",IF($K303="","",IF($K303&gt;2,1,"")))</f>
        <v/>
      </c>
      <c r="O303" s="513" t="str">
        <f>IF($K303="N/A","na",IF($K303="","",IF($K303&gt;3,1,"")))</f>
        <v/>
      </c>
      <c r="P303" s="512" t="str">
        <f>IF($K303="N/A","na",IF($K303="","",IF($K303&gt;4,1,"")))</f>
        <v/>
      </c>
      <c r="Q303" s="113"/>
      <c r="R303" s="39"/>
      <c r="S303" s="105"/>
      <c r="T303" s="17"/>
      <c r="U303" s="468"/>
      <c r="V303" s="464" t="str">
        <f>IF(COUNTIF(T303:T308,"N/A")=6,"N/A",IF(COUNT(T303:T308)=0,"",IF(SUM(T303:T308)=0,0,IF(AVERAGE(T303:T308)&lt;0.5,1,IF(AVERAGE(T303:T308)=1,3,2)))))</f>
        <v/>
      </c>
      <c r="W303" s="464" t="str">
        <f>IF(COUNTIF(V303:V311,"N/A")=2,"N/A",IF(V303&lt;3,V303,IF(COUNT(V303:V311)=0,"",SUMIF(V303:V311,"&lt;&gt;N/A"))))</f>
        <v/>
      </c>
      <c r="X303" s="514" t="str">
        <f>IF($W303="N/A","na",IF($W303="","",IF($W303&gt;0,1,"")))</f>
        <v/>
      </c>
      <c r="Y303" s="513" t="str">
        <f>IF($W303="N/A","na",IF($W303="","",IF($W303&gt;1,1,"")))</f>
        <v/>
      </c>
      <c r="Z303" s="513" t="str">
        <f>IF($W303="N/A","na",IF($W303="","",IF($W303&gt;2,1,"")))</f>
        <v/>
      </c>
      <c r="AA303" s="513" t="str">
        <f>IF($W303="N/A","na",IF($W303="","",IF($W303&gt;3,1,"")))</f>
        <v/>
      </c>
      <c r="AB303" s="512" t="str">
        <f>IF($W303="N/A","na",IF($W303="","",IF($W303&gt;4,1,"")))</f>
        <v/>
      </c>
      <c r="AC303" s="113"/>
      <c r="AD303" s="39"/>
    </row>
    <row r="304" spans="1:30" ht="28.5" outlineLevel="1">
      <c r="A304" s="104"/>
      <c r="B304" s="111"/>
      <c r="C304" s="507"/>
      <c r="D304" s="475"/>
      <c r="E304" s="478"/>
      <c r="F304" s="189" t="s">
        <v>235</v>
      </c>
      <c r="G304" s="118" t="s">
        <v>97</v>
      </c>
      <c r="H304" s="18"/>
      <c r="I304" s="480"/>
      <c r="J304" s="464"/>
      <c r="K304" s="464"/>
      <c r="L304" s="470"/>
      <c r="M304" s="447"/>
      <c r="N304" s="447"/>
      <c r="O304" s="447"/>
      <c r="P304" s="446"/>
      <c r="Q304" s="115"/>
      <c r="R304" s="40"/>
      <c r="S304" s="105"/>
      <c r="T304" s="17"/>
      <c r="U304" s="480"/>
      <c r="V304" s="464"/>
      <c r="W304" s="464"/>
      <c r="X304" s="470"/>
      <c r="Y304" s="447"/>
      <c r="Z304" s="447"/>
      <c r="AA304" s="447"/>
      <c r="AB304" s="446"/>
      <c r="AC304" s="115"/>
      <c r="AD304" s="40"/>
    </row>
    <row r="305" spans="1:30" ht="14.25" customHeight="1" outlineLevel="1">
      <c r="A305" s="104"/>
      <c r="B305" s="111"/>
      <c r="C305" s="507"/>
      <c r="D305" s="475"/>
      <c r="E305" s="478"/>
      <c r="F305" s="189" t="s">
        <v>236</v>
      </c>
      <c r="G305" s="114"/>
      <c r="H305" s="22"/>
      <c r="I305" s="480"/>
      <c r="J305" s="464"/>
      <c r="K305" s="464"/>
      <c r="L305" s="470"/>
      <c r="M305" s="447"/>
      <c r="N305" s="447"/>
      <c r="O305" s="447"/>
      <c r="P305" s="446"/>
      <c r="Q305" s="115"/>
      <c r="R305" s="40"/>
      <c r="S305" s="105"/>
      <c r="T305" s="17"/>
      <c r="U305" s="480"/>
      <c r="V305" s="464"/>
      <c r="W305" s="464"/>
      <c r="X305" s="470"/>
      <c r="Y305" s="447"/>
      <c r="Z305" s="447"/>
      <c r="AA305" s="447"/>
      <c r="AB305" s="446"/>
      <c r="AC305" s="115"/>
      <c r="AD305" s="40"/>
    </row>
    <row r="306" spans="1:30" ht="15" customHeight="1" outlineLevel="1">
      <c r="A306" s="104"/>
      <c r="B306" s="111"/>
      <c r="C306" s="507"/>
      <c r="D306" s="475"/>
      <c r="E306" s="478"/>
      <c r="F306" s="189" t="s">
        <v>237</v>
      </c>
      <c r="G306" s="118" t="s">
        <v>98</v>
      </c>
      <c r="H306" s="18"/>
      <c r="I306" s="480"/>
      <c r="J306" s="464"/>
      <c r="K306" s="464"/>
      <c r="L306" s="470"/>
      <c r="M306" s="447"/>
      <c r="N306" s="447"/>
      <c r="O306" s="447"/>
      <c r="P306" s="446"/>
      <c r="Q306" s="115"/>
      <c r="R306" s="40"/>
      <c r="S306" s="105"/>
      <c r="T306" s="17"/>
      <c r="U306" s="480"/>
      <c r="V306" s="464"/>
      <c r="W306" s="464"/>
      <c r="X306" s="470"/>
      <c r="Y306" s="447"/>
      <c r="Z306" s="447"/>
      <c r="AA306" s="447"/>
      <c r="AB306" s="446"/>
      <c r="AC306" s="115"/>
      <c r="AD306" s="40"/>
    </row>
    <row r="307" spans="1:30" ht="14.25" customHeight="1" outlineLevel="1">
      <c r="A307" s="104"/>
      <c r="B307" s="111"/>
      <c r="C307" s="507"/>
      <c r="D307" s="475"/>
      <c r="E307" s="478"/>
      <c r="F307" s="189" t="s">
        <v>238</v>
      </c>
      <c r="G307" s="114"/>
      <c r="H307" s="22"/>
      <c r="I307" s="480"/>
      <c r="J307" s="464"/>
      <c r="K307" s="464"/>
      <c r="L307" s="470"/>
      <c r="M307" s="447"/>
      <c r="N307" s="447"/>
      <c r="O307" s="447"/>
      <c r="P307" s="446"/>
      <c r="Q307" s="115"/>
      <c r="R307" s="40"/>
      <c r="S307" s="105"/>
      <c r="T307" s="17"/>
      <c r="U307" s="480"/>
      <c r="V307" s="464"/>
      <c r="W307" s="464"/>
      <c r="X307" s="470"/>
      <c r="Y307" s="447"/>
      <c r="Z307" s="447"/>
      <c r="AA307" s="447"/>
      <c r="AB307" s="446"/>
      <c r="AC307" s="115"/>
      <c r="AD307" s="40"/>
    </row>
    <row r="308" spans="1:30" ht="28.5" outlineLevel="1">
      <c r="A308" s="104"/>
      <c r="B308" s="111"/>
      <c r="C308" s="507"/>
      <c r="D308" s="475"/>
      <c r="E308" s="479"/>
      <c r="F308" s="190" t="s">
        <v>239</v>
      </c>
      <c r="G308" s="124" t="s">
        <v>99</v>
      </c>
      <c r="H308" s="19"/>
      <c r="I308" s="469"/>
      <c r="J308" s="464"/>
      <c r="K308" s="464"/>
      <c r="L308" s="470"/>
      <c r="M308" s="447"/>
      <c r="N308" s="447"/>
      <c r="O308" s="447"/>
      <c r="P308" s="446"/>
      <c r="Q308" s="115"/>
      <c r="R308" s="40"/>
      <c r="S308" s="105"/>
      <c r="T308" s="17"/>
      <c r="U308" s="469"/>
      <c r="V308" s="464"/>
      <c r="W308" s="464"/>
      <c r="X308" s="470"/>
      <c r="Y308" s="447"/>
      <c r="Z308" s="447"/>
      <c r="AA308" s="447"/>
      <c r="AB308" s="446"/>
      <c r="AC308" s="115"/>
      <c r="AD308" s="40"/>
    </row>
    <row r="309" spans="1:30" ht="28.5" outlineLevel="1">
      <c r="A309" s="104"/>
      <c r="B309" s="111"/>
      <c r="C309" s="507"/>
      <c r="D309" s="475"/>
      <c r="E309" s="477">
        <v>5</v>
      </c>
      <c r="F309" s="188" t="s">
        <v>626</v>
      </c>
      <c r="G309" s="112"/>
      <c r="H309" s="218"/>
      <c r="I309" s="468"/>
      <c r="J309" s="464" t="str">
        <f>IF(COUNTIF(H309:H311,"N/A")=3,"N/A",IF(COUNT(H309:H311)=0,"",IF(SUM(H309:H311)=0,0,IF(AVERAGE(H309:H311)&lt;1,1,IF(AVERAGE(H309:H311)=1,2)))))</f>
        <v/>
      </c>
      <c r="K309" s="464"/>
      <c r="L309" s="470"/>
      <c r="M309" s="447"/>
      <c r="N309" s="447"/>
      <c r="O309" s="447"/>
      <c r="P309" s="446"/>
      <c r="Q309" s="115"/>
      <c r="R309" s="40"/>
      <c r="S309" s="105"/>
      <c r="T309" s="17"/>
      <c r="U309" s="468"/>
      <c r="V309" s="464" t="str">
        <f>IF(COUNTIF(T309:T311,"N/A")=3,"N/A",IF(COUNT(T309:T311)=0,"",IF(SUM(T309:T311)=0,0,IF(AVERAGE(T309:T311)&lt;1,1,IF(AVERAGE(T309:T311)=1,2)))))</f>
        <v/>
      </c>
      <c r="W309" s="464"/>
      <c r="X309" s="470"/>
      <c r="Y309" s="447"/>
      <c r="Z309" s="447"/>
      <c r="AA309" s="447"/>
      <c r="AB309" s="446"/>
      <c r="AC309" s="115"/>
      <c r="AD309" s="40"/>
    </row>
    <row r="310" spans="1:30" ht="28.5" outlineLevel="1">
      <c r="A310" s="104"/>
      <c r="B310" s="111"/>
      <c r="C310" s="507"/>
      <c r="D310" s="475"/>
      <c r="E310" s="478"/>
      <c r="F310" s="189" t="s">
        <v>240</v>
      </c>
      <c r="G310" s="114"/>
      <c r="H310" s="23"/>
      <c r="I310" s="480"/>
      <c r="J310" s="464"/>
      <c r="K310" s="464"/>
      <c r="L310" s="470"/>
      <c r="M310" s="447"/>
      <c r="N310" s="447"/>
      <c r="O310" s="447"/>
      <c r="P310" s="446"/>
      <c r="Q310" s="115"/>
      <c r="R310" s="40"/>
      <c r="S310" s="105"/>
      <c r="T310" s="17"/>
      <c r="U310" s="480"/>
      <c r="V310" s="464"/>
      <c r="W310" s="464"/>
      <c r="X310" s="470"/>
      <c r="Y310" s="447"/>
      <c r="Z310" s="447"/>
      <c r="AA310" s="447"/>
      <c r="AB310" s="446"/>
      <c r="AC310" s="115"/>
      <c r="AD310" s="40"/>
    </row>
    <row r="311" spans="1:30" ht="28.5" outlineLevel="1">
      <c r="A311" s="104"/>
      <c r="B311" s="111"/>
      <c r="C311" s="508"/>
      <c r="D311" s="476"/>
      <c r="E311" s="479"/>
      <c r="F311" s="190" t="s">
        <v>241</v>
      </c>
      <c r="G311" s="124" t="s">
        <v>100</v>
      </c>
      <c r="H311" s="19"/>
      <c r="I311" s="469"/>
      <c r="J311" s="464"/>
      <c r="K311" s="464"/>
      <c r="L311" s="470"/>
      <c r="M311" s="447"/>
      <c r="N311" s="447"/>
      <c r="O311" s="447"/>
      <c r="P311" s="446"/>
      <c r="Q311" s="115"/>
      <c r="R311" s="40"/>
      <c r="S311" s="105"/>
      <c r="T311" s="17"/>
      <c r="U311" s="469"/>
      <c r="V311" s="464"/>
      <c r="W311" s="464"/>
      <c r="X311" s="470"/>
      <c r="Y311" s="447"/>
      <c r="Z311" s="447"/>
      <c r="AA311" s="447"/>
      <c r="AB311" s="446"/>
      <c r="AC311" s="115"/>
      <c r="AD311" s="40"/>
    </row>
    <row r="312" spans="1:30" ht="28.5" customHeight="1" outlineLevel="1">
      <c r="A312" s="104"/>
      <c r="B312" s="111"/>
      <c r="C312" s="471" t="s">
        <v>414</v>
      </c>
      <c r="D312" s="474" t="s">
        <v>623</v>
      </c>
      <c r="E312" s="477">
        <v>3</v>
      </c>
      <c r="F312" s="188" t="s">
        <v>625</v>
      </c>
      <c r="G312" s="112"/>
      <c r="H312" s="218"/>
      <c r="I312" s="468"/>
      <c r="J312" s="464" t="str">
        <f>IF(COUNTIF(H312:H314,"N/A")=3,"N/A",IF(COUNT(H312:H314)=0,"",IF(SUM(H312:H314)=0,0,IF(AVERAGE(H312:H314)&lt;0.5,1,IF(AVERAGE(H312:H314)=1,3,2)))))</f>
        <v/>
      </c>
      <c r="K312" s="464" t="str">
        <f>IF(COUNTIF(J312:J316,"N/A")=2,"N/A",IF(COUNT(J312:J316)=0,"",IF(COUNTIF(J312,"N/A")=1,SUM(J312:J316,3),IF(COUNTIF(J315,"N/A")=1,SUM(J312:J316,2),SUM(J312:J316)))))</f>
        <v/>
      </c>
      <c r="L312" s="470" t="str">
        <f>IF($K312="N/A","na",IF($K312="","",IF($K312&gt;0,1,"")))</f>
        <v/>
      </c>
      <c r="M312" s="447" t="str">
        <f>IF($K312="N/A","na",IF($K312="","",IF($K312&gt;1,1,"")))</f>
        <v/>
      </c>
      <c r="N312" s="447" t="str">
        <f>IF($K312="N/A","na",IF($K312="","",IF($K312&gt;2,1,"")))</f>
        <v/>
      </c>
      <c r="O312" s="447" t="str">
        <f>IF($K312="N/A","na",IF($K312="","",IF($K312&gt;3,1,"")))</f>
        <v/>
      </c>
      <c r="P312" s="446" t="str">
        <f>IF($K312="N/A","na",IF($K312="","",IF($K312&gt;4,1,"")))</f>
        <v/>
      </c>
      <c r="Q312" s="115"/>
      <c r="R312" s="40"/>
      <c r="S312" s="105"/>
      <c r="T312" s="17"/>
      <c r="U312" s="468"/>
      <c r="V312" s="464" t="str">
        <f>IF(COUNTIF(T312:T314,"N/A")=3,"N/A",IF(COUNT(T312:T314)=0,"",IF(SUM(T312:T314)=0,0,IF(AVERAGE(T312:T314)&lt;0.5,1,IF(AVERAGE(T312:T314)=1,3,2)))))</f>
        <v/>
      </c>
      <c r="W312" s="464" t="str">
        <f>IF(COUNTIF(V312:V316,"N/A")=2,"N/A",IF(V312&lt;3,V312,IF(COUNT(V312:V316)=0,"",SUMIF(V312:V316,"&lt;&gt;N/A"))))</f>
        <v/>
      </c>
      <c r="X312" s="470" t="str">
        <f>IF($W312="N/A","na",IF($W312="","",IF($W312&gt;0,1,"")))</f>
        <v/>
      </c>
      <c r="Y312" s="447" t="str">
        <f>IF($W312="N/A","na",IF($W312="","",IF($W312&gt;1,1,"")))</f>
        <v/>
      </c>
      <c r="Z312" s="447" t="str">
        <f>IF($W312="N/A","na",IF($W312="","",IF($W312&gt;2,1,"")))</f>
        <v/>
      </c>
      <c r="AA312" s="447" t="str">
        <f>IF($W312="N/A","na",IF($W312="","",IF($W312&gt;3,1,"")))</f>
        <v/>
      </c>
      <c r="AB312" s="446" t="str">
        <f>IF($W312="N/A","na",IF($W312="","",IF($W312&gt;4,1,"")))</f>
        <v/>
      </c>
      <c r="AC312" s="115"/>
      <c r="AD312" s="40"/>
    </row>
    <row r="313" spans="1:30" ht="15" customHeight="1" outlineLevel="1">
      <c r="A313" s="104"/>
      <c r="B313" s="111"/>
      <c r="C313" s="472"/>
      <c r="D313" s="475"/>
      <c r="E313" s="478"/>
      <c r="F313" s="189" t="s">
        <v>627</v>
      </c>
      <c r="G313" s="118" t="s">
        <v>101</v>
      </c>
      <c r="H313" s="23"/>
      <c r="I313" s="480"/>
      <c r="J313" s="464"/>
      <c r="K313" s="464"/>
      <c r="L313" s="470"/>
      <c r="M313" s="447"/>
      <c r="N313" s="447"/>
      <c r="O313" s="447"/>
      <c r="P313" s="446"/>
      <c r="Q313" s="115"/>
      <c r="R313" s="40"/>
      <c r="S313" s="105"/>
      <c r="T313" s="17"/>
      <c r="U313" s="480"/>
      <c r="V313" s="464"/>
      <c r="W313" s="464"/>
      <c r="X313" s="470"/>
      <c r="Y313" s="447"/>
      <c r="Z313" s="447"/>
      <c r="AA313" s="447"/>
      <c r="AB313" s="446"/>
      <c r="AC313" s="115"/>
      <c r="AD313" s="40"/>
    </row>
    <row r="314" spans="1:30" ht="14.25" customHeight="1" outlineLevel="1">
      <c r="A314" s="104"/>
      <c r="B314" s="111"/>
      <c r="C314" s="472"/>
      <c r="D314" s="475"/>
      <c r="E314" s="479"/>
      <c r="F314" s="190" t="s">
        <v>242</v>
      </c>
      <c r="G314" s="117"/>
      <c r="H314" s="19"/>
      <c r="I314" s="469"/>
      <c r="J314" s="464"/>
      <c r="K314" s="464"/>
      <c r="L314" s="470"/>
      <c r="M314" s="447"/>
      <c r="N314" s="447"/>
      <c r="O314" s="447"/>
      <c r="P314" s="446"/>
      <c r="Q314" s="115"/>
      <c r="R314" s="40"/>
      <c r="S314" s="105"/>
      <c r="T314" s="17"/>
      <c r="U314" s="469"/>
      <c r="V314" s="464"/>
      <c r="W314" s="464"/>
      <c r="X314" s="470"/>
      <c r="Y314" s="447"/>
      <c r="Z314" s="447"/>
      <c r="AA314" s="447"/>
      <c r="AB314" s="446"/>
      <c r="AC314" s="115"/>
      <c r="AD314" s="40"/>
    </row>
    <row r="315" spans="1:30" ht="28.5" outlineLevel="1">
      <c r="A315" s="104"/>
      <c r="B315" s="111"/>
      <c r="C315" s="472"/>
      <c r="D315" s="475"/>
      <c r="E315" s="477">
        <v>5</v>
      </c>
      <c r="F315" s="188" t="s">
        <v>243</v>
      </c>
      <c r="G315" s="122" t="s">
        <v>102</v>
      </c>
      <c r="H315" s="218"/>
      <c r="I315" s="468"/>
      <c r="J315" s="464" t="str">
        <f>IF(COUNTIF(H315:H316,"N/A")=2,"N/A",IF(COUNT(H315:H316)=0,"",IF(SUM(H315:H316)=0,0,IF(AVERAGE(H315:H316)&lt;1,1,IF(AVERAGE(H315:H316)=1,2)))))</f>
        <v/>
      </c>
      <c r="K315" s="464"/>
      <c r="L315" s="470"/>
      <c r="M315" s="447"/>
      <c r="N315" s="447"/>
      <c r="O315" s="447"/>
      <c r="P315" s="446"/>
      <c r="Q315" s="115"/>
      <c r="R315" s="40"/>
      <c r="S315" s="105"/>
      <c r="T315" s="17"/>
      <c r="U315" s="468"/>
      <c r="V315" s="464" t="str">
        <f>IF(COUNTIF(T315:T316,"N/A")=2,"N/A",IF(COUNT(T315:T316)=0,"",IF(SUM(T315:T316)=0,0,IF(AVERAGE(T315:T316)&lt;1,1,IF(AVERAGE(T315:T316)=1,2)))))</f>
        <v/>
      </c>
      <c r="W315" s="464"/>
      <c r="X315" s="470"/>
      <c r="Y315" s="447"/>
      <c r="Z315" s="447"/>
      <c r="AA315" s="447"/>
      <c r="AB315" s="446"/>
      <c r="AC315" s="115"/>
      <c r="AD315" s="40"/>
    </row>
    <row r="316" spans="1:30" ht="29.25" outlineLevel="1" thickBot="1">
      <c r="A316" s="104"/>
      <c r="B316" s="111"/>
      <c r="C316" s="473"/>
      <c r="D316" s="476"/>
      <c r="E316" s="479"/>
      <c r="F316" s="190" t="s">
        <v>244</v>
      </c>
      <c r="G316" s="117"/>
      <c r="H316" s="19"/>
      <c r="I316" s="469"/>
      <c r="J316" s="464"/>
      <c r="K316" s="464"/>
      <c r="L316" s="511"/>
      <c r="M316" s="509"/>
      <c r="N316" s="509"/>
      <c r="O316" s="509"/>
      <c r="P316" s="510"/>
      <c r="Q316" s="115"/>
      <c r="R316" s="40"/>
      <c r="S316" s="105"/>
      <c r="T316" s="17"/>
      <c r="U316" s="469"/>
      <c r="V316" s="464"/>
      <c r="W316" s="464"/>
      <c r="X316" s="511"/>
      <c r="Y316" s="509"/>
      <c r="Z316" s="509"/>
      <c r="AA316" s="509"/>
      <c r="AB316" s="510"/>
      <c r="AC316" s="115"/>
      <c r="AD316" s="40"/>
    </row>
    <row r="317" spans="1:30" ht="15" customHeight="1" outlineLevel="1" thickTop="1">
      <c r="A317" s="104"/>
      <c r="B317" s="111"/>
      <c r="C317" s="519" t="s">
        <v>681</v>
      </c>
      <c r="D317" s="448" t="s">
        <v>629</v>
      </c>
      <c r="E317" s="477">
        <v>3</v>
      </c>
      <c r="F317" s="188" t="s">
        <v>630</v>
      </c>
      <c r="G317" s="112"/>
      <c r="H317" s="17"/>
      <c r="I317" s="468"/>
      <c r="J317" s="615" t="str">
        <f>IF(COUNTIF(H317:H319,"N/A")=3,"N/A",IF(COUNT(H317:H319)=0,"",IF(SUM(H317:H319)=0,0,IF(AVERAGE(H317:H319)&lt;0.5,1,IF(AVERAGE(H317:H319)=1,3,2)))))</f>
        <v/>
      </c>
      <c r="K317" s="459" t="str">
        <f>IF(COUNTIF(J317:J324,"N/A")=2,"N/A",IF(COUNT(J317:J324)=0,"",IF(COUNTIF(J317,"N/A")=1,SUM(J317:J324,3),IF(COUNTIF(J320,"N/A")=1,SUM(J317:J324,2),SUM(J317:J324)))))</f>
        <v/>
      </c>
      <c r="L317" s="491" t="str">
        <f>IF($K317="N/A","na",IF($K317="","",IF($K317&gt;0,1,"")))</f>
        <v/>
      </c>
      <c r="M317" s="493" t="str">
        <f>IF($K317="N/A","na",IF($K317="","",IF($K317&gt;1,1,"")))</f>
        <v/>
      </c>
      <c r="N317" s="493" t="str">
        <f>IF($K317="N/A","na",IF($K317="","",IF($K317&gt;2,1,"")))</f>
        <v/>
      </c>
      <c r="O317" s="493" t="str">
        <f>IF($K317="N/A","na",IF($K317="","",IF($K317&gt;3,1,"")))</f>
        <v/>
      </c>
      <c r="P317" s="495" t="str">
        <f>IF($K317="N/A","na",IF($K317="","",IF($K317&gt;4,1,"")))</f>
        <v/>
      </c>
      <c r="Q317" s="115"/>
      <c r="R317" s="40"/>
      <c r="S317" s="105"/>
      <c r="T317" s="17"/>
      <c r="U317" s="468"/>
      <c r="V317" s="615" t="str">
        <f>IF(COUNTIF(T317:T319,"N/A")=3,"N/A",IF(COUNT(T317:T319)=0,"",IF(SUM(T317:T319)=0,0,IF(AVERAGE(T317:T319)&lt;0.5,1,IF(AVERAGE(T317:T319)=1,3,2)))))</f>
        <v/>
      </c>
      <c r="W317" s="459" t="str">
        <f>IF(COUNTIF(V317:V321,"N/A")=2,"N/A",IF(V317&lt;3,V317,IF(COUNT(V317:V321)=0,"",SUMIF(V317:V321,"&lt;&gt;N/A"))))</f>
        <v/>
      </c>
      <c r="X317" s="491" t="str">
        <f>IF($W317="N/A","na",IF($W317="","",IF($W317&gt;0,1,"")))</f>
        <v/>
      </c>
      <c r="Y317" s="493" t="str">
        <f>IF($W317="N/A","na",IF($W317="","",IF($W317&gt;1,1,"")))</f>
        <v/>
      </c>
      <c r="Z317" s="493" t="str">
        <f>IF($W317="N/A","na",IF($W317="","",IF($W317&gt;2,1,"")))</f>
        <v/>
      </c>
      <c r="AA317" s="493" t="str">
        <f>IF($W317="N/A","na",IF($W317="","",IF($W317&gt;3,1,"")))</f>
        <v/>
      </c>
      <c r="AB317" s="495" t="str">
        <f>IF($W317="N/A","na",IF($W317="","",IF($W317&gt;4,1,"")))</f>
        <v/>
      </c>
      <c r="AC317" s="115"/>
      <c r="AD317" s="40"/>
    </row>
    <row r="318" spans="1:30" ht="14.25" customHeight="1" outlineLevel="1">
      <c r="A318" s="104"/>
      <c r="B318" s="111"/>
      <c r="C318" s="520"/>
      <c r="D318" s="449"/>
      <c r="E318" s="478"/>
      <c r="F318" s="191" t="s">
        <v>632</v>
      </c>
      <c r="G318" s="118" t="s">
        <v>101</v>
      </c>
      <c r="H318" s="18"/>
      <c r="I318" s="480"/>
      <c r="J318" s="615"/>
      <c r="K318" s="460"/>
      <c r="L318" s="482"/>
      <c r="M318" s="484"/>
      <c r="N318" s="484"/>
      <c r="O318" s="484"/>
      <c r="P318" s="486"/>
      <c r="Q318" s="115"/>
      <c r="R318" s="40"/>
      <c r="S318" s="105"/>
      <c r="T318" s="17"/>
      <c r="U318" s="480"/>
      <c r="V318" s="615"/>
      <c r="W318" s="460"/>
      <c r="X318" s="482"/>
      <c r="Y318" s="484"/>
      <c r="Z318" s="484"/>
      <c r="AA318" s="484"/>
      <c r="AB318" s="486"/>
      <c r="AC318" s="115"/>
      <c r="AD318" s="40"/>
    </row>
    <row r="319" spans="1:30" ht="14.25" customHeight="1" outlineLevel="1">
      <c r="A319" s="104"/>
      <c r="B319" s="111"/>
      <c r="C319" s="520"/>
      <c r="D319" s="449"/>
      <c r="E319" s="479"/>
      <c r="F319" s="191" t="s">
        <v>633</v>
      </c>
      <c r="G319" s="117"/>
      <c r="H319" s="20"/>
      <c r="I319" s="469"/>
      <c r="J319" s="615"/>
      <c r="K319" s="460"/>
      <c r="L319" s="482"/>
      <c r="M319" s="484"/>
      <c r="N319" s="484"/>
      <c r="O319" s="484"/>
      <c r="P319" s="486"/>
      <c r="Q319" s="115"/>
      <c r="R319" s="40"/>
      <c r="S319" s="105"/>
      <c r="T319" s="17"/>
      <c r="U319" s="469"/>
      <c r="V319" s="615"/>
      <c r="W319" s="460"/>
      <c r="X319" s="482"/>
      <c r="Y319" s="484"/>
      <c r="Z319" s="484"/>
      <c r="AA319" s="484"/>
      <c r="AB319" s="486"/>
      <c r="AC319" s="115"/>
      <c r="AD319" s="40"/>
    </row>
    <row r="320" spans="1:30" ht="28.5" outlineLevel="1">
      <c r="A320" s="104"/>
      <c r="B320" s="111"/>
      <c r="C320" s="520"/>
      <c r="D320" s="449"/>
      <c r="E320" s="451">
        <v>5</v>
      </c>
      <c r="F320" s="188" t="s">
        <v>634</v>
      </c>
      <c r="G320" s="122" t="s">
        <v>102</v>
      </c>
      <c r="H320" s="218"/>
      <c r="I320" s="454"/>
      <c r="J320" s="457" t="str">
        <f>IF(COUNTIF(H320:H322,"N/A")=3,"N/A",IF(COUNT(H320:H322)=0,"",IF(SUM(H320:H322)=0,0,IF(AVERAGE(H320:H322)&lt;1,1,IF(AVERAGE(H320:H322)=1,2)))))</f>
        <v/>
      </c>
      <c r="K320" s="460"/>
      <c r="L320" s="482"/>
      <c r="M320" s="484"/>
      <c r="N320" s="484"/>
      <c r="O320" s="484"/>
      <c r="P320" s="486"/>
      <c r="Q320" s="115"/>
      <c r="R320" s="40"/>
      <c r="S320" s="105"/>
      <c r="T320" s="17"/>
      <c r="U320" s="454"/>
      <c r="V320" s="457" t="str">
        <f>IF(COUNTIF(T320:T321,"N/A")=2,"N/A",IF(COUNT(T320:T321)=0,"",IF(SUM(T320:T321)=0,0,IF(AVERAGE(T320:T321)&lt;1,1,IF(AVERAGE(T320:T321)=1,2)))))</f>
        <v/>
      </c>
      <c r="W320" s="460"/>
      <c r="X320" s="482"/>
      <c r="Y320" s="484"/>
      <c r="Z320" s="484"/>
      <c r="AA320" s="484"/>
      <c r="AB320" s="486"/>
      <c r="AC320" s="115"/>
      <c r="AD320" s="40"/>
    </row>
    <row r="321" spans="1:30" ht="28.5" outlineLevel="1">
      <c r="A321" s="104"/>
      <c r="B321" s="111"/>
      <c r="C321" s="520"/>
      <c r="D321" s="449"/>
      <c r="E321" s="452"/>
      <c r="F321" s="191" t="s">
        <v>631</v>
      </c>
      <c r="G321" s="117"/>
      <c r="H321" s="23"/>
      <c r="I321" s="455"/>
      <c r="J321" s="458"/>
      <c r="K321" s="460"/>
      <c r="L321" s="482"/>
      <c r="M321" s="484"/>
      <c r="N321" s="484"/>
      <c r="O321" s="484"/>
      <c r="P321" s="486"/>
      <c r="Q321" s="115"/>
      <c r="R321" s="40"/>
      <c r="S321" s="105"/>
      <c r="T321" s="17"/>
      <c r="U321" s="455"/>
      <c r="V321" s="458"/>
      <c r="W321" s="460"/>
      <c r="X321" s="482"/>
      <c r="Y321" s="484"/>
      <c r="Z321" s="484"/>
      <c r="AA321" s="484"/>
      <c r="AB321" s="486"/>
      <c r="AC321" s="115"/>
      <c r="AD321" s="40"/>
    </row>
    <row r="322" spans="1:30" ht="28.5" outlineLevel="1">
      <c r="A322" s="104"/>
      <c r="B322" s="111"/>
      <c r="C322" s="520"/>
      <c r="D322" s="449"/>
      <c r="E322" s="452"/>
      <c r="F322" s="222" t="s">
        <v>923</v>
      </c>
      <c r="G322" s="220"/>
      <c r="H322" s="18"/>
      <c r="I322" s="455"/>
      <c r="J322" s="458"/>
      <c r="K322" s="460"/>
      <c r="L322" s="482"/>
      <c r="M322" s="484"/>
      <c r="N322" s="484"/>
      <c r="O322" s="484"/>
      <c r="P322" s="486"/>
      <c r="Q322" s="115"/>
      <c r="R322" s="40"/>
      <c r="S322" s="105"/>
      <c r="T322" s="17"/>
      <c r="U322" s="455"/>
      <c r="V322" s="458"/>
      <c r="W322" s="460"/>
      <c r="X322" s="482"/>
      <c r="Y322" s="484"/>
      <c r="Z322" s="484"/>
      <c r="AA322" s="484"/>
      <c r="AB322" s="486"/>
      <c r="AC322" s="115"/>
      <c r="AD322" s="40"/>
    </row>
    <row r="323" spans="1:30" ht="14.25" outlineLevel="1">
      <c r="A323" s="104"/>
      <c r="B323" s="111"/>
      <c r="C323" s="520"/>
      <c r="D323" s="449"/>
      <c r="E323" s="452"/>
      <c r="F323" s="223" t="s">
        <v>926</v>
      </c>
      <c r="G323" s="220"/>
      <c r="H323" s="262"/>
      <c r="I323" s="455"/>
      <c r="J323" s="458"/>
      <c r="K323" s="460"/>
      <c r="L323" s="482"/>
      <c r="M323" s="484"/>
      <c r="N323" s="484"/>
      <c r="O323" s="484"/>
      <c r="P323" s="486"/>
      <c r="Q323" s="115"/>
      <c r="R323" s="40"/>
      <c r="S323" s="105"/>
      <c r="T323" s="224"/>
      <c r="U323" s="455"/>
      <c r="V323" s="458"/>
      <c r="W323" s="460"/>
      <c r="X323" s="482"/>
      <c r="Y323" s="484"/>
      <c r="Z323" s="484"/>
      <c r="AA323" s="484"/>
      <c r="AB323" s="486"/>
      <c r="AC323" s="115"/>
      <c r="AD323" s="40"/>
    </row>
    <row r="324" spans="1:30" outlineLevel="1" thickBot="1">
      <c r="A324" s="104"/>
      <c r="B324" s="111"/>
      <c r="C324" s="521"/>
      <c r="D324" s="450"/>
      <c r="E324" s="453"/>
      <c r="F324" s="223" t="s">
        <v>927</v>
      </c>
      <c r="G324" s="220"/>
      <c r="H324" s="284"/>
      <c r="I324" s="456"/>
      <c r="J324" s="458"/>
      <c r="K324" s="460"/>
      <c r="L324" s="504"/>
      <c r="M324" s="505"/>
      <c r="N324" s="505"/>
      <c r="O324" s="505"/>
      <c r="P324" s="500"/>
      <c r="Q324" s="133"/>
      <c r="R324" s="221"/>
      <c r="S324" s="105"/>
      <c r="T324" s="224"/>
      <c r="U324" s="456"/>
      <c r="V324" s="458"/>
      <c r="W324" s="460"/>
      <c r="X324" s="504"/>
      <c r="Y324" s="505"/>
      <c r="Z324" s="505"/>
      <c r="AA324" s="505"/>
      <c r="AB324" s="500"/>
      <c r="AC324" s="133"/>
      <c r="AD324" s="221"/>
    </row>
    <row r="325" spans="1:30" ht="19.5" customHeight="1" thickTop="1" thickBot="1">
      <c r="A325" s="125"/>
      <c r="B325" s="184">
        <v>4</v>
      </c>
      <c r="C325" s="499" t="s">
        <v>641</v>
      </c>
      <c r="D325" s="499"/>
      <c r="E325" s="499"/>
      <c r="F325" s="499"/>
      <c r="G325" s="185"/>
      <c r="H325" s="185"/>
      <c r="I325" s="185"/>
      <c r="J325" s="194" t="s">
        <v>1</v>
      </c>
      <c r="K325" s="28" t="str">
        <f>IF(COUNTIF(K326:K357,"N/A")=4,"N/A",IF(COUNT(K326:K357)=0,"",SUM(K326:K357)/(COUNTIF(K326:K357,"&gt;=0")*5)))</f>
        <v/>
      </c>
      <c r="L325" s="150" t="str">
        <f>IF($K325="N/A","",IF($K325="","",IF($K325&gt;=0.2,1,"")))</f>
        <v/>
      </c>
      <c r="M325" s="151" t="str">
        <f>IF($K325="N/A","",IF($K325="","",IF($K325&gt;=0.4,1,"")))</f>
        <v/>
      </c>
      <c r="N325" s="151" t="str">
        <f>IF($K325="N/A","",IF($K325="","",IF($K325&gt;=0.6,1,"")))</f>
        <v/>
      </c>
      <c r="O325" s="151" t="str">
        <f>IF($K325="N/A","",IF($K325="","",IF($K325&gt;=0.8,1,"")))</f>
        <v/>
      </c>
      <c r="P325" s="152" t="str">
        <f>IF($K325="N/A","",IF($K325="","",IF($K325=1,1,"")))</f>
        <v/>
      </c>
      <c r="Q325" s="149" t="str">
        <f>IF(AND(K325&gt;=99.8%,K325&lt;=100%),"A",IF(AND(K325&gt;=96%,K325&lt;=99.79%),"B",IF(AND(K325&gt;=87%,K325&lt;=95.99%),"C",IF(K325&lt;=86.99%,"D"," "))))</f>
        <v xml:space="preserve"> </v>
      </c>
      <c r="R325" s="261" t="str">
        <f>IF(K325="","",IF(K325="N/A",R260/7,((R260*K325)/7)))</f>
        <v/>
      </c>
      <c r="S325" s="105"/>
      <c r="T325" s="185"/>
      <c r="U325" s="185"/>
      <c r="V325" s="194" t="s">
        <v>1</v>
      </c>
      <c r="W325" s="28" t="str">
        <f>IF(COUNTIF(W326:W357,"N/A")=3,"N/A",IF(COUNT(W326:W357)=0,"",SUM(W326:W357)/(COUNTIF(W326:W357,"&gt;=0")*5)))</f>
        <v/>
      </c>
      <c r="X325" s="150" t="str">
        <f>IF($W325="N/A","",IF($W325="","",IF($W325&gt;=0.2,1,"")))</f>
        <v/>
      </c>
      <c r="Y325" s="151" t="str">
        <f>IF($W325="N/A","",IF($W325="","",IF($W325&gt;=0.4,1,"")))</f>
        <v/>
      </c>
      <c r="Z325" s="151" t="str">
        <f>IF($W325="N/A","",IF($W325="","",IF($W325&gt;=0.6,1,"")))</f>
        <v/>
      </c>
      <c r="AA325" s="151" t="str">
        <f>IF($W325="N/A","",IF($W325="","",IF($W325&gt;=0.8,1,"")))</f>
        <v/>
      </c>
      <c r="AB325" s="152" t="str">
        <f>IF($W325="N/A","",IF($W325="","",IF($W325=1,1,"")))</f>
        <v/>
      </c>
      <c r="AC325" s="149" t="str">
        <f>IF(W325="","",IF(W325="N/A","N/A",IF(W325&gt;=0.6,"G",IF(W325&gt;=0.4,"Y","R"))))</f>
        <v/>
      </c>
      <c r="AD325" s="261"/>
    </row>
    <row r="326" spans="1:30" ht="29.25" outlineLevel="1" thickTop="1">
      <c r="A326" s="104"/>
      <c r="B326" s="111"/>
      <c r="C326" s="471" t="s">
        <v>415</v>
      </c>
      <c r="D326" s="474" t="s">
        <v>635</v>
      </c>
      <c r="E326" s="477">
        <v>3</v>
      </c>
      <c r="F326" s="188" t="s">
        <v>636</v>
      </c>
      <c r="G326" s="112"/>
      <c r="H326" s="218"/>
      <c r="I326" s="468"/>
      <c r="J326" s="464" t="str">
        <f>IF(COUNTIF(H326:H335,"N/A")=10,"N/A",IF(COUNT(H326:H335)=0,"",IF(SUM(H326:H335)=0,0,IF(AVERAGE(H326:H335)&lt;0.5,1,IF(AVERAGE(H326:H335)=1,3,2)))))</f>
        <v/>
      </c>
      <c r="K326" s="464" t="str">
        <f>IF(COUNTIF(J326:J339,"N/A")=2,"N/A",IF(COUNT(J326:J339)=0,"",IF(COUNTIF(J326,"N/A")=1,SUM(J326:J339,3),IF(COUNTIF(J336,"N/A")=1,SUM(J326:J339,2),SUM(J326:J339)))))</f>
        <v/>
      </c>
      <c r="L326" s="491" t="str">
        <f>IF($K326="N/A","na",IF($K326="","",IF($K326&gt;0,1,"")))</f>
        <v/>
      </c>
      <c r="M326" s="493" t="str">
        <f>IF($K326="N/A","na",IF($K326="","",IF($K326&gt;1,1,"")))</f>
        <v/>
      </c>
      <c r="N326" s="493" t="str">
        <f>IF($K326="N/A","na",IF($K326="","",IF($K326&gt;2,1,"")))</f>
        <v/>
      </c>
      <c r="O326" s="493" t="str">
        <f>IF($K326="N/A","na",IF($K326="","",IF($K326&gt;3,1,"")))</f>
        <v/>
      </c>
      <c r="P326" s="495" t="str">
        <f>IF($K326="N/A","na",IF($K326="","",IF($K326&gt;4,1,"")))</f>
        <v/>
      </c>
      <c r="Q326" s="113"/>
      <c r="R326" s="39"/>
      <c r="S326" s="105"/>
      <c r="T326" s="17"/>
      <c r="U326" s="468"/>
      <c r="V326" s="464" t="str">
        <f>IF(COUNTIF(T326:T335,"N/A")=10,"N/A",IF(COUNT(T326:T335)=0,"",IF(SUM(T326:T335)=0,0,IF(AVERAGE(T326:T335)&lt;0.5,1,IF(AVERAGE(T326:T335)=1,3,2)))))</f>
        <v/>
      </c>
      <c r="W326" s="464" t="str">
        <f>IF(COUNTIF(V326:V339,"N/A")=2,"N/A",IF(V326&lt;3,V326,IF(COUNT(V326:V339)=0,"",SUMIF(V326:V339,"&lt;&gt;N/A"))))</f>
        <v/>
      </c>
      <c r="X326" s="491" t="str">
        <f>IF($W326="N/A","na",IF($W326="","",IF($W326&gt;0,1,"")))</f>
        <v/>
      </c>
      <c r="Y326" s="493" t="str">
        <f>IF($W326="N/A","na",IF($W326="","",IF($W326&gt;1,1,"")))</f>
        <v/>
      </c>
      <c r="Z326" s="493" t="str">
        <f>IF($W326="N/A","na",IF($W326="","",IF($W326&gt;2,1,"")))</f>
        <v/>
      </c>
      <c r="AA326" s="493" t="str">
        <f>IF($W326="N/A","na",IF($W326="","",IF($W326&gt;3,1,"")))</f>
        <v/>
      </c>
      <c r="AB326" s="495" t="str">
        <f>IF($W326="N/A","na",IF($W326="","",IF($W326&gt;4,1,"")))</f>
        <v/>
      </c>
      <c r="AC326" s="113"/>
      <c r="AD326" s="39"/>
    </row>
    <row r="327" spans="1:30" ht="15" customHeight="1" outlineLevel="1">
      <c r="A327" s="104"/>
      <c r="B327" s="111"/>
      <c r="C327" s="472"/>
      <c r="D327" s="475"/>
      <c r="E327" s="478"/>
      <c r="F327" s="191" t="s">
        <v>988</v>
      </c>
      <c r="G327" s="120"/>
      <c r="H327" s="23"/>
      <c r="I327" s="480"/>
      <c r="J327" s="464"/>
      <c r="K327" s="464"/>
      <c r="L327" s="482"/>
      <c r="M327" s="484"/>
      <c r="N327" s="484"/>
      <c r="O327" s="484"/>
      <c r="P327" s="486"/>
      <c r="Q327" s="115"/>
      <c r="R327" s="40"/>
      <c r="S327" s="105"/>
      <c r="T327" s="17"/>
      <c r="U327" s="480"/>
      <c r="V327" s="464"/>
      <c r="W327" s="464"/>
      <c r="X327" s="482"/>
      <c r="Y327" s="484"/>
      <c r="Z327" s="484"/>
      <c r="AA327" s="484"/>
      <c r="AB327" s="486"/>
      <c r="AC327" s="115"/>
      <c r="AD327" s="40"/>
    </row>
    <row r="328" spans="1:30" ht="28.5" customHeight="1" outlineLevel="1">
      <c r="A328" s="104"/>
      <c r="B328" s="111"/>
      <c r="C328" s="472"/>
      <c r="D328" s="475"/>
      <c r="E328" s="478"/>
      <c r="F328" s="189" t="s">
        <v>989</v>
      </c>
      <c r="G328" s="114"/>
      <c r="H328" s="18"/>
      <c r="I328" s="480"/>
      <c r="J328" s="464"/>
      <c r="K328" s="464"/>
      <c r="L328" s="482"/>
      <c r="M328" s="484"/>
      <c r="N328" s="484"/>
      <c r="O328" s="484"/>
      <c r="P328" s="486"/>
      <c r="Q328" s="115"/>
      <c r="R328" s="40"/>
      <c r="S328" s="105"/>
      <c r="T328" s="17"/>
      <c r="U328" s="480"/>
      <c r="V328" s="464"/>
      <c r="W328" s="464"/>
      <c r="X328" s="482"/>
      <c r="Y328" s="484"/>
      <c r="Z328" s="484"/>
      <c r="AA328" s="484"/>
      <c r="AB328" s="486"/>
      <c r="AC328" s="115"/>
      <c r="AD328" s="40"/>
    </row>
    <row r="329" spans="1:30" ht="14.25" customHeight="1" outlineLevel="1">
      <c r="A329" s="104"/>
      <c r="B329" s="111"/>
      <c r="C329" s="472"/>
      <c r="D329" s="475"/>
      <c r="E329" s="478"/>
      <c r="F329" s="189" t="s">
        <v>990</v>
      </c>
      <c r="G329" s="114"/>
      <c r="H329" s="22"/>
      <c r="I329" s="480"/>
      <c r="J329" s="464"/>
      <c r="K329" s="464"/>
      <c r="L329" s="482"/>
      <c r="M329" s="484"/>
      <c r="N329" s="484"/>
      <c r="O329" s="484"/>
      <c r="P329" s="486"/>
      <c r="Q329" s="115"/>
      <c r="R329" s="40"/>
      <c r="S329" s="105"/>
      <c r="T329" s="17"/>
      <c r="U329" s="480"/>
      <c r="V329" s="464"/>
      <c r="W329" s="464"/>
      <c r="X329" s="482"/>
      <c r="Y329" s="484"/>
      <c r="Z329" s="484"/>
      <c r="AA329" s="484"/>
      <c r="AB329" s="486"/>
      <c r="AC329" s="115"/>
      <c r="AD329" s="40"/>
    </row>
    <row r="330" spans="1:30" ht="28.5" outlineLevel="1">
      <c r="A330" s="104"/>
      <c r="B330" s="111"/>
      <c r="C330" s="472"/>
      <c r="D330" s="475"/>
      <c r="E330" s="478"/>
      <c r="F330" s="189" t="s">
        <v>991</v>
      </c>
      <c r="G330" s="114"/>
      <c r="H330" s="23"/>
      <c r="I330" s="480"/>
      <c r="J330" s="464"/>
      <c r="K330" s="464"/>
      <c r="L330" s="482"/>
      <c r="M330" s="484"/>
      <c r="N330" s="484"/>
      <c r="O330" s="484"/>
      <c r="P330" s="486"/>
      <c r="Q330" s="115"/>
      <c r="R330" s="40"/>
      <c r="S330" s="105"/>
      <c r="T330" s="17"/>
      <c r="U330" s="480"/>
      <c r="V330" s="464"/>
      <c r="W330" s="464"/>
      <c r="X330" s="482"/>
      <c r="Y330" s="484"/>
      <c r="Z330" s="484"/>
      <c r="AA330" s="484"/>
      <c r="AB330" s="486"/>
      <c r="AC330" s="115"/>
      <c r="AD330" s="40"/>
    </row>
    <row r="331" spans="1:30" ht="14.25" customHeight="1" outlineLevel="1">
      <c r="A331" s="104"/>
      <c r="B331" s="111"/>
      <c r="C331" s="472"/>
      <c r="D331" s="475"/>
      <c r="E331" s="478"/>
      <c r="F331" s="189" t="s">
        <v>992</v>
      </c>
      <c r="G331" s="114"/>
      <c r="H331" s="18"/>
      <c r="I331" s="480"/>
      <c r="J331" s="464"/>
      <c r="K331" s="464"/>
      <c r="L331" s="482"/>
      <c r="M331" s="484"/>
      <c r="N331" s="484"/>
      <c r="O331" s="484"/>
      <c r="P331" s="486"/>
      <c r="Q331" s="115"/>
      <c r="R331" s="40"/>
      <c r="S331" s="105"/>
      <c r="T331" s="17"/>
      <c r="U331" s="480"/>
      <c r="V331" s="464"/>
      <c r="W331" s="464"/>
      <c r="X331" s="482"/>
      <c r="Y331" s="484"/>
      <c r="Z331" s="484"/>
      <c r="AA331" s="484"/>
      <c r="AB331" s="486"/>
      <c r="AC331" s="115"/>
      <c r="AD331" s="40"/>
    </row>
    <row r="332" spans="1:30" ht="14.25" customHeight="1" outlineLevel="1">
      <c r="A332" s="104"/>
      <c r="B332" s="111"/>
      <c r="C332" s="472"/>
      <c r="D332" s="475"/>
      <c r="E332" s="478"/>
      <c r="F332" s="189" t="s">
        <v>993</v>
      </c>
      <c r="G332" s="114"/>
      <c r="H332" s="22"/>
      <c r="I332" s="480"/>
      <c r="J332" s="464"/>
      <c r="K332" s="464"/>
      <c r="L332" s="482"/>
      <c r="M332" s="484"/>
      <c r="N332" s="484"/>
      <c r="O332" s="484"/>
      <c r="P332" s="486"/>
      <c r="Q332" s="115"/>
      <c r="R332" s="40"/>
      <c r="S332" s="105"/>
      <c r="T332" s="17"/>
      <c r="U332" s="480"/>
      <c r="V332" s="464"/>
      <c r="W332" s="464"/>
      <c r="X332" s="482"/>
      <c r="Y332" s="484"/>
      <c r="Z332" s="484"/>
      <c r="AA332" s="484"/>
      <c r="AB332" s="486"/>
      <c r="AC332" s="115"/>
      <c r="AD332" s="40"/>
    </row>
    <row r="333" spans="1:30" ht="17.25" customHeight="1" outlineLevel="1">
      <c r="A333" s="104"/>
      <c r="B333" s="111"/>
      <c r="C333" s="472"/>
      <c r="D333" s="475"/>
      <c r="E333" s="478"/>
      <c r="F333" s="204" t="s">
        <v>994</v>
      </c>
      <c r="G333" s="135"/>
      <c r="H333" s="18"/>
      <c r="I333" s="480"/>
      <c r="J333" s="464"/>
      <c r="K333" s="464"/>
      <c r="L333" s="482"/>
      <c r="M333" s="484"/>
      <c r="N333" s="484"/>
      <c r="O333" s="484"/>
      <c r="P333" s="486"/>
      <c r="Q333" s="115"/>
      <c r="R333" s="40"/>
      <c r="S333" s="105"/>
      <c r="T333" s="17"/>
      <c r="U333" s="480"/>
      <c r="V333" s="464"/>
      <c r="W333" s="464"/>
      <c r="X333" s="482"/>
      <c r="Y333" s="484"/>
      <c r="Z333" s="484"/>
      <c r="AA333" s="484"/>
      <c r="AB333" s="486"/>
      <c r="AC333" s="115"/>
      <c r="AD333" s="40"/>
    </row>
    <row r="334" spans="1:30" ht="17.25" customHeight="1" outlineLevel="1">
      <c r="A334" s="104"/>
      <c r="B334" s="111"/>
      <c r="C334" s="472"/>
      <c r="D334" s="475"/>
      <c r="E334" s="478"/>
      <c r="F334" s="204" t="s">
        <v>995</v>
      </c>
      <c r="G334" s="135"/>
      <c r="H334" s="22"/>
      <c r="I334" s="480"/>
      <c r="J334" s="464"/>
      <c r="K334" s="464"/>
      <c r="L334" s="482"/>
      <c r="M334" s="484"/>
      <c r="N334" s="484"/>
      <c r="O334" s="484"/>
      <c r="P334" s="486"/>
      <c r="Q334" s="115"/>
      <c r="R334" s="40"/>
      <c r="S334" s="105"/>
      <c r="T334" s="17"/>
      <c r="U334" s="480"/>
      <c r="V334" s="464"/>
      <c r="W334" s="464"/>
      <c r="X334" s="482"/>
      <c r="Y334" s="484"/>
      <c r="Z334" s="484"/>
      <c r="AA334" s="484"/>
      <c r="AB334" s="486"/>
      <c r="AC334" s="115"/>
      <c r="AD334" s="40"/>
    </row>
    <row r="335" spans="1:30" ht="28.5" outlineLevel="1">
      <c r="A335" s="104"/>
      <c r="B335" s="111"/>
      <c r="C335" s="472"/>
      <c r="D335" s="475"/>
      <c r="E335" s="479"/>
      <c r="F335" s="190" t="s">
        <v>996</v>
      </c>
      <c r="G335" s="117"/>
      <c r="H335" s="19"/>
      <c r="I335" s="469"/>
      <c r="J335" s="464"/>
      <c r="K335" s="464"/>
      <c r="L335" s="482"/>
      <c r="M335" s="484"/>
      <c r="N335" s="484"/>
      <c r="O335" s="484"/>
      <c r="P335" s="486"/>
      <c r="Q335" s="115"/>
      <c r="R335" s="40"/>
      <c r="S335" s="105"/>
      <c r="T335" s="17"/>
      <c r="U335" s="469"/>
      <c r="V335" s="464"/>
      <c r="W335" s="464"/>
      <c r="X335" s="482"/>
      <c r="Y335" s="484"/>
      <c r="Z335" s="484"/>
      <c r="AA335" s="484"/>
      <c r="AB335" s="486"/>
      <c r="AC335" s="115"/>
      <c r="AD335" s="40"/>
    </row>
    <row r="336" spans="1:30" ht="14.25" customHeight="1" outlineLevel="1">
      <c r="A336" s="104"/>
      <c r="B336" s="111"/>
      <c r="C336" s="472"/>
      <c r="D336" s="475"/>
      <c r="E336" s="477">
        <v>5</v>
      </c>
      <c r="F336" s="188" t="s">
        <v>997</v>
      </c>
      <c r="G336" s="112"/>
      <c r="H336" s="218"/>
      <c r="I336" s="468"/>
      <c r="J336" s="464" t="str">
        <f>IF(COUNTIF(H336:H339,"N/A")=4,"N/A",IF(COUNT(H336:H339)=0,"",IF(SUM(H336:H339)=0,0,IF(AVERAGE(H336:H339)&lt;1,1,IF(AVERAGE(H336:H339)=1,2)))))</f>
        <v/>
      </c>
      <c r="K336" s="464"/>
      <c r="L336" s="482"/>
      <c r="M336" s="484"/>
      <c r="N336" s="484"/>
      <c r="O336" s="484"/>
      <c r="P336" s="486"/>
      <c r="Q336" s="115"/>
      <c r="R336" s="40"/>
      <c r="S336" s="105"/>
      <c r="T336" s="17"/>
      <c r="U336" s="468"/>
      <c r="V336" s="464" t="str">
        <f>IF(COUNTIF(T336:T339,"N/A")=4,"N/A",IF(COUNT(T336:T339)=0,"",IF(SUM(T336:T339)=0,0,IF(AVERAGE(T336:T339)&lt;1,1,IF(AVERAGE(T336:T339)=1,2)))))</f>
        <v/>
      </c>
      <c r="W336" s="464"/>
      <c r="X336" s="482"/>
      <c r="Y336" s="484"/>
      <c r="Z336" s="484"/>
      <c r="AA336" s="484"/>
      <c r="AB336" s="486"/>
      <c r="AC336" s="115"/>
      <c r="AD336" s="40"/>
    </row>
    <row r="337" spans="1:30" ht="14.25" customHeight="1" outlineLevel="1">
      <c r="A337" s="104"/>
      <c r="B337" s="111"/>
      <c r="C337" s="472"/>
      <c r="D337" s="475"/>
      <c r="E337" s="478"/>
      <c r="F337" s="189" t="s">
        <v>998</v>
      </c>
      <c r="G337" s="114"/>
      <c r="H337" s="23"/>
      <c r="I337" s="480"/>
      <c r="J337" s="464"/>
      <c r="K337" s="464"/>
      <c r="L337" s="482"/>
      <c r="M337" s="484"/>
      <c r="N337" s="484"/>
      <c r="O337" s="484"/>
      <c r="P337" s="486"/>
      <c r="Q337" s="115"/>
      <c r="R337" s="40"/>
      <c r="S337" s="105"/>
      <c r="T337" s="17"/>
      <c r="U337" s="480"/>
      <c r="V337" s="464"/>
      <c r="W337" s="464"/>
      <c r="X337" s="482"/>
      <c r="Y337" s="484"/>
      <c r="Z337" s="484"/>
      <c r="AA337" s="484"/>
      <c r="AB337" s="486"/>
      <c r="AC337" s="115"/>
      <c r="AD337" s="40"/>
    </row>
    <row r="338" spans="1:30" ht="28.5" outlineLevel="1">
      <c r="A338" s="104"/>
      <c r="B338" s="111"/>
      <c r="C338" s="472"/>
      <c r="D338" s="475"/>
      <c r="E338" s="478"/>
      <c r="F338" s="189" t="s">
        <v>999</v>
      </c>
      <c r="G338" s="114"/>
      <c r="H338" s="23"/>
      <c r="I338" s="480"/>
      <c r="J338" s="464"/>
      <c r="K338" s="464"/>
      <c r="L338" s="482"/>
      <c r="M338" s="484"/>
      <c r="N338" s="484"/>
      <c r="O338" s="484"/>
      <c r="P338" s="486"/>
      <c r="Q338" s="115"/>
      <c r="R338" s="40"/>
      <c r="S338" s="105"/>
      <c r="T338" s="17"/>
      <c r="U338" s="480"/>
      <c r="V338" s="464"/>
      <c r="W338" s="464"/>
      <c r="X338" s="482"/>
      <c r="Y338" s="484"/>
      <c r="Z338" s="484"/>
      <c r="AA338" s="484"/>
      <c r="AB338" s="486"/>
      <c r="AC338" s="115"/>
      <c r="AD338" s="40"/>
    </row>
    <row r="339" spans="1:30" ht="42.75" outlineLevel="1">
      <c r="A339" s="104"/>
      <c r="B339" s="111"/>
      <c r="C339" s="473"/>
      <c r="D339" s="476"/>
      <c r="E339" s="479"/>
      <c r="F339" s="190" t="s">
        <v>1000</v>
      </c>
      <c r="G339" s="117"/>
      <c r="H339" s="19"/>
      <c r="I339" s="469"/>
      <c r="J339" s="464"/>
      <c r="K339" s="464"/>
      <c r="L339" s="492"/>
      <c r="M339" s="494"/>
      <c r="N339" s="494"/>
      <c r="O339" s="494"/>
      <c r="P339" s="496"/>
      <c r="Q339" s="115"/>
      <c r="R339" s="40"/>
      <c r="S339" s="105"/>
      <c r="T339" s="17"/>
      <c r="U339" s="469"/>
      <c r="V339" s="464"/>
      <c r="W339" s="464"/>
      <c r="X339" s="492"/>
      <c r="Y339" s="494"/>
      <c r="Z339" s="494"/>
      <c r="AA339" s="494"/>
      <c r="AB339" s="496"/>
      <c r="AC339" s="115"/>
      <c r="AD339" s="40"/>
    </row>
    <row r="340" spans="1:30" ht="27.75" customHeight="1" outlineLevel="1">
      <c r="A340" s="104"/>
      <c r="B340" s="111"/>
      <c r="C340" s="471" t="s">
        <v>416</v>
      </c>
      <c r="D340" s="474" t="s">
        <v>637</v>
      </c>
      <c r="E340" s="477">
        <v>3</v>
      </c>
      <c r="F340" s="188" t="s">
        <v>245</v>
      </c>
      <c r="G340" s="112"/>
      <c r="H340" s="218"/>
      <c r="I340" s="468"/>
      <c r="J340" s="464" t="str">
        <f>IF(COUNTIF(H340:H342,"N/A")=3,"N/A",IF(COUNT(H340:H342)=0,"",IF(SUM(H340:H342)=0,0,IF(AVERAGE(H340:H342)&lt;0.5,1,IF(AVERAGE(H340:H342)=1,3,2)))))</f>
        <v/>
      </c>
      <c r="K340" s="464" t="str">
        <f>IF(COUNTIF(J340:J345,"N/A")=2,"N/A",IF(COUNT(J340:J345)=0,"",IF(COUNTIF(J340,"N/A")=1,SUM(J340:J345,3),IF(COUNTIF(J343,"N/A")=1,SUM(J340:J345,2),SUM(J340:J345)))))</f>
        <v/>
      </c>
      <c r="L340" s="481" t="str">
        <f>IF($K340="N/A","na",IF($K340="","",IF($K340&gt;0,1,"")))</f>
        <v/>
      </c>
      <c r="M340" s="483" t="str">
        <f>IF($K340="N/A","na",IF($K340="","",IF($K340&gt;1,1,"")))</f>
        <v/>
      </c>
      <c r="N340" s="483" t="str">
        <f>IF($K340="N/A","na",IF($K340="","",IF($K340&gt;2,1,"")))</f>
        <v/>
      </c>
      <c r="O340" s="483" t="str">
        <f>IF($K340="N/A","na",IF($K340="","",IF($K340&gt;3,1,"")))</f>
        <v/>
      </c>
      <c r="P340" s="485" t="str">
        <f>IF($K340="N/A","na",IF($K340="","",IF($K340&gt;4,1,"")))</f>
        <v/>
      </c>
      <c r="Q340" s="115"/>
      <c r="R340" s="40"/>
      <c r="S340" s="105"/>
      <c r="T340" s="17"/>
      <c r="U340" s="468"/>
      <c r="V340" s="464" t="str">
        <f>IF(COUNTIF(T340:T342,"N/A")=3,"N/A",IF(COUNT(T340:T342)=0,"",IF(SUM(T340:T342)=0,0,IF(AVERAGE(T340:T342)&lt;0.5,1,IF(AVERAGE(T340:T342)=1,3,2)))))</f>
        <v/>
      </c>
      <c r="W340" s="464" t="str">
        <f>IF(COUNTIF(V340:V345,"N/A")=2,"N/A",IF(V340&lt;3,V340,IF(COUNT(V340:V345)=0,"",SUMIF(V340:V345,"&lt;&gt;N/A"))))</f>
        <v/>
      </c>
      <c r="X340" s="481" t="str">
        <f>IF($W340="N/A","na",IF($W340="","",IF($W340&gt;0,1,"")))</f>
        <v/>
      </c>
      <c r="Y340" s="483" t="str">
        <f>IF($W340="N/A","na",IF($W340="","",IF($W340&gt;1,1,"")))</f>
        <v/>
      </c>
      <c r="Z340" s="483" t="str">
        <f>IF($W340="N/A","na",IF($W340="","",IF($W340&gt;2,1,"")))</f>
        <v/>
      </c>
      <c r="AA340" s="483" t="str">
        <f>IF($W340="N/A","na",IF($W340="","",IF($W340&gt;3,1,"")))</f>
        <v/>
      </c>
      <c r="AB340" s="485" t="str">
        <f>IF($W340="N/A","na",IF($W340="","",IF($W340&gt;4,1,"")))</f>
        <v/>
      </c>
      <c r="AC340" s="115"/>
      <c r="AD340" s="40"/>
    </row>
    <row r="341" spans="1:30" ht="14.25" customHeight="1" outlineLevel="1">
      <c r="A341" s="104"/>
      <c r="B341" s="111"/>
      <c r="C341" s="472"/>
      <c r="D341" s="475"/>
      <c r="E341" s="478"/>
      <c r="F341" s="189" t="s">
        <v>246</v>
      </c>
      <c r="G341" s="114"/>
      <c r="H341" s="23"/>
      <c r="I341" s="480"/>
      <c r="J341" s="464"/>
      <c r="K341" s="464"/>
      <c r="L341" s="482"/>
      <c r="M341" s="484"/>
      <c r="N341" s="484"/>
      <c r="O341" s="484"/>
      <c r="P341" s="486"/>
      <c r="Q341" s="115"/>
      <c r="R341" s="40"/>
      <c r="S341" s="105"/>
      <c r="T341" s="17"/>
      <c r="U341" s="480"/>
      <c r="V341" s="464"/>
      <c r="W341" s="464"/>
      <c r="X341" s="482"/>
      <c r="Y341" s="484"/>
      <c r="Z341" s="484"/>
      <c r="AA341" s="484"/>
      <c r="AB341" s="486"/>
      <c r="AC341" s="115"/>
      <c r="AD341" s="40"/>
    </row>
    <row r="342" spans="1:30" ht="14.25" customHeight="1" outlineLevel="1">
      <c r="A342" s="104"/>
      <c r="B342" s="111"/>
      <c r="C342" s="472"/>
      <c r="D342" s="475"/>
      <c r="E342" s="479"/>
      <c r="F342" s="190" t="s">
        <v>247</v>
      </c>
      <c r="G342" s="117"/>
      <c r="H342" s="19"/>
      <c r="I342" s="469"/>
      <c r="J342" s="464"/>
      <c r="K342" s="464"/>
      <c r="L342" s="482"/>
      <c r="M342" s="484"/>
      <c r="N342" s="484"/>
      <c r="O342" s="484"/>
      <c r="P342" s="486"/>
      <c r="Q342" s="115"/>
      <c r="R342" s="40"/>
      <c r="S342" s="105"/>
      <c r="T342" s="17"/>
      <c r="U342" s="469"/>
      <c r="V342" s="464"/>
      <c r="W342" s="464"/>
      <c r="X342" s="482"/>
      <c r="Y342" s="484"/>
      <c r="Z342" s="484"/>
      <c r="AA342" s="484"/>
      <c r="AB342" s="486"/>
      <c r="AC342" s="115"/>
      <c r="AD342" s="40"/>
    </row>
    <row r="343" spans="1:30" ht="14.25" customHeight="1" outlineLevel="1">
      <c r="A343" s="104"/>
      <c r="B343" s="111"/>
      <c r="C343" s="472"/>
      <c r="D343" s="475"/>
      <c r="E343" s="477">
        <v>5</v>
      </c>
      <c r="F343" s="188" t="s">
        <v>248</v>
      </c>
      <c r="G343" s="112"/>
      <c r="H343" s="218"/>
      <c r="I343" s="468"/>
      <c r="J343" s="464" t="str">
        <f>IF(COUNTIF(H343:H345,"N/A")=3,"N/A",IF(COUNT(H343:H345)=0,"",IF(SUM(H343:H345)=0,0,IF(AVERAGE(H343:H345)&lt;1,1,IF(AVERAGE(H343:H345)=1,2)))))</f>
        <v/>
      </c>
      <c r="K343" s="464"/>
      <c r="L343" s="482"/>
      <c r="M343" s="484"/>
      <c r="N343" s="484"/>
      <c r="O343" s="484"/>
      <c r="P343" s="486"/>
      <c r="Q343" s="115"/>
      <c r="R343" s="40"/>
      <c r="S343" s="105"/>
      <c r="T343" s="17"/>
      <c r="U343" s="468"/>
      <c r="V343" s="464" t="str">
        <f>IF(COUNTIF(T343:T345,"N/A")=3,"N/A",IF(COUNT(T343:T345)=0,"",IF(SUM(T343:T345)=0,0,IF(AVERAGE(T343:T345)&lt;1,1,IF(AVERAGE(T343:T345)=1,2)))))</f>
        <v/>
      </c>
      <c r="W343" s="464"/>
      <c r="X343" s="482"/>
      <c r="Y343" s="484"/>
      <c r="Z343" s="484"/>
      <c r="AA343" s="484"/>
      <c r="AB343" s="486"/>
      <c r="AC343" s="115"/>
      <c r="AD343" s="40"/>
    </row>
    <row r="344" spans="1:30" ht="28.5" outlineLevel="1">
      <c r="A344" s="104"/>
      <c r="B344" s="111"/>
      <c r="C344" s="472"/>
      <c r="D344" s="475"/>
      <c r="E344" s="478"/>
      <c r="F344" s="189" t="s">
        <v>249</v>
      </c>
      <c r="G344" s="114"/>
      <c r="H344" s="23"/>
      <c r="I344" s="480"/>
      <c r="J344" s="464"/>
      <c r="K344" s="464"/>
      <c r="L344" s="482"/>
      <c r="M344" s="484"/>
      <c r="N344" s="484"/>
      <c r="O344" s="484"/>
      <c r="P344" s="486"/>
      <c r="Q344" s="115"/>
      <c r="R344" s="40"/>
      <c r="S344" s="105"/>
      <c r="T344" s="17"/>
      <c r="U344" s="480"/>
      <c r="V344" s="464"/>
      <c r="W344" s="464"/>
      <c r="X344" s="482"/>
      <c r="Y344" s="484"/>
      <c r="Z344" s="484"/>
      <c r="AA344" s="484"/>
      <c r="AB344" s="486"/>
      <c r="AC344" s="115"/>
      <c r="AD344" s="40"/>
    </row>
    <row r="345" spans="1:30" ht="28.5" outlineLevel="1">
      <c r="A345" s="104"/>
      <c r="B345" s="111"/>
      <c r="C345" s="473"/>
      <c r="D345" s="476"/>
      <c r="E345" s="479"/>
      <c r="F345" s="190" t="s">
        <v>250</v>
      </c>
      <c r="G345" s="117"/>
      <c r="H345" s="19"/>
      <c r="I345" s="469"/>
      <c r="J345" s="464"/>
      <c r="K345" s="464"/>
      <c r="L345" s="492"/>
      <c r="M345" s="494"/>
      <c r="N345" s="494"/>
      <c r="O345" s="494"/>
      <c r="P345" s="496"/>
      <c r="Q345" s="115"/>
      <c r="R345" s="40"/>
      <c r="S345" s="105"/>
      <c r="T345" s="17"/>
      <c r="U345" s="469"/>
      <c r="V345" s="464"/>
      <c r="W345" s="464"/>
      <c r="X345" s="492"/>
      <c r="Y345" s="494"/>
      <c r="Z345" s="494"/>
      <c r="AA345" s="494"/>
      <c r="AB345" s="496"/>
      <c r="AC345" s="115"/>
      <c r="AD345" s="40"/>
    </row>
    <row r="346" spans="1:30" ht="18" customHeight="1" outlineLevel="1">
      <c r="A346" s="104"/>
      <c r="B346" s="111"/>
      <c r="C346" s="471" t="s">
        <v>628</v>
      </c>
      <c r="D346" s="474" t="s">
        <v>645</v>
      </c>
      <c r="E346" s="477">
        <v>3</v>
      </c>
      <c r="F346" s="188" t="s">
        <v>638</v>
      </c>
      <c r="G346" s="112"/>
      <c r="H346" s="218"/>
      <c r="I346" s="468"/>
      <c r="J346" s="464" t="str">
        <f>IF(COUNTIF(H346:H349,"N/A")=4,"N/A",IF(COUNT(H346:H349)=0,"",IF(SUM(H346:H349)=0,0,IF(AVERAGE(H346:H349)&lt;0.5,1,IF(AVERAGE(H346:H349)=1,3,2)))))</f>
        <v/>
      </c>
      <c r="K346" s="464" t="str">
        <f>IF(COUNTIF(J346:J351,"N/A")=2,"N/A",IF(COUNT(J346:J351)=0,"",IF(COUNTIF(J346,"N/A")=1,SUM(J346:J351,3),IF(COUNTIF(J350,"N/A")=1,SUM(J346:J351,2),SUM(J346:J351)))))</f>
        <v/>
      </c>
      <c r="L346" s="481" t="str">
        <f>IF($K346="N/A","na",IF($K346="","",IF($K346&gt;0,1,"")))</f>
        <v/>
      </c>
      <c r="M346" s="483" t="str">
        <f>IF($K346="N/A","na",IF($K346="","",IF($K346&gt;1,1,"")))</f>
        <v/>
      </c>
      <c r="N346" s="483" t="str">
        <f>IF($K346="N/A","na",IF($K346="","",IF($K346&gt;2,1,"")))</f>
        <v/>
      </c>
      <c r="O346" s="483" t="str">
        <f>IF($K346="N/A","na",IF($K346="","",IF($K346&gt;3,1,"")))</f>
        <v/>
      </c>
      <c r="P346" s="485" t="str">
        <f>IF($K346="N/A","na",IF($K346="","",IF($K346&gt;4,1,"")))</f>
        <v/>
      </c>
      <c r="Q346" s="115"/>
      <c r="R346" s="40"/>
      <c r="S346" s="105"/>
      <c r="T346" s="17"/>
      <c r="U346" s="468"/>
      <c r="V346" s="464" t="str">
        <f>IF(COUNTIF(T346:T349,"N/A")=4,"N/A",IF(COUNT(T346:T349)=0,"",IF(SUM(T346:T349)=0,0,IF(AVERAGE(T346:T349)&lt;0.5,1,IF(AVERAGE(T346:T349)=1,3,2)))))</f>
        <v/>
      </c>
      <c r="W346" s="464" t="str">
        <f>IF(COUNTIF(V346:V351,"N/A")=2,"N/A",IF(V346&lt;3,V346,IF(COUNT(V346:V351)=0,"",SUMIF(V346:V351,"&lt;&gt;N/A"))))</f>
        <v/>
      </c>
      <c r="X346" s="481" t="str">
        <f>IF($W346="N/A","na",IF($W346="","",IF($W346&gt;0,1,"")))</f>
        <v/>
      </c>
      <c r="Y346" s="483" t="str">
        <f>IF($W346="N/A","na",IF($W346="","",IF($W346&gt;1,1,"")))</f>
        <v/>
      </c>
      <c r="Z346" s="483" t="str">
        <f>IF($W346="N/A","na",IF($W346="","",IF($W346&gt;2,1,"")))</f>
        <v/>
      </c>
      <c r="AA346" s="483" t="str">
        <f>IF($W346="N/A","na",IF($W346="","",IF($W346&gt;3,1,"")))</f>
        <v/>
      </c>
      <c r="AB346" s="485" t="str">
        <f>IF($W346="N/A","na",IF($W346="","",IF($W346&gt;4,1,"")))</f>
        <v/>
      </c>
      <c r="AC346" s="115"/>
      <c r="AD346" s="40"/>
    </row>
    <row r="347" spans="1:30" ht="28.5" outlineLevel="1">
      <c r="A347" s="104"/>
      <c r="B347" s="111"/>
      <c r="C347" s="472"/>
      <c r="D347" s="475"/>
      <c r="E347" s="478"/>
      <c r="F347" s="189" t="s">
        <v>639</v>
      </c>
      <c r="G347" s="114"/>
      <c r="H347" s="23"/>
      <c r="I347" s="480"/>
      <c r="J347" s="464"/>
      <c r="K347" s="464"/>
      <c r="L347" s="482"/>
      <c r="M347" s="484"/>
      <c r="N347" s="484"/>
      <c r="O347" s="484"/>
      <c r="P347" s="486"/>
      <c r="Q347" s="115"/>
      <c r="R347" s="40"/>
      <c r="S347" s="105"/>
      <c r="T347" s="17"/>
      <c r="U347" s="480"/>
      <c r="V347" s="464"/>
      <c r="W347" s="464"/>
      <c r="X347" s="482"/>
      <c r="Y347" s="484"/>
      <c r="Z347" s="484"/>
      <c r="AA347" s="484"/>
      <c r="AB347" s="486"/>
      <c r="AC347" s="115"/>
      <c r="AD347" s="40"/>
    </row>
    <row r="348" spans="1:30" ht="28.5" outlineLevel="1">
      <c r="A348" s="104"/>
      <c r="B348" s="111"/>
      <c r="C348" s="472"/>
      <c r="D348" s="475"/>
      <c r="E348" s="478"/>
      <c r="F348" s="204" t="s">
        <v>640</v>
      </c>
      <c r="G348" s="135"/>
      <c r="H348" s="23"/>
      <c r="I348" s="480"/>
      <c r="J348" s="464"/>
      <c r="K348" s="464"/>
      <c r="L348" s="482"/>
      <c r="M348" s="484"/>
      <c r="N348" s="484"/>
      <c r="O348" s="484"/>
      <c r="P348" s="486"/>
      <c r="Q348" s="115"/>
      <c r="R348" s="40"/>
      <c r="S348" s="105"/>
      <c r="T348" s="17"/>
      <c r="U348" s="480"/>
      <c r="V348" s="464"/>
      <c r="W348" s="464"/>
      <c r="X348" s="482"/>
      <c r="Y348" s="484"/>
      <c r="Z348" s="484"/>
      <c r="AA348" s="484"/>
      <c r="AB348" s="486"/>
      <c r="AC348" s="115"/>
      <c r="AD348" s="40"/>
    </row>
    <row r="349" spans="1:30" ht="14.25" customHeight="1" outlineLevel="1">
      <c r="A349" s="104"/>
      <c r="B349" s="111"/>
      <c r="C349" s="472"/>
      <c r="D349" s="475"/>
      <c r="E349" s="479"/>
      <c r="F349" s="190" t="s">
        <v>642</v>
      </c>
      <c r="G349" s="117"/>
      <c r="H349" s="19"/>
      <c r="I349" s="469"/>
      <c r="J349" s="464"/>
      <c r="K349" s="464"/>
      <c r="L349" s="482"/>
      <c r="M349" s="484"/>
      <c r="N349" s="484"/>
      <c r="O349" s="484"/>
      <c r="P349" s="486"/>
      <c r="Q349" s="115"/>
      <c r="R349" s="40"/>
      <c r="S349" s="105"/>
      <c r="T349" s="17"/>
      <c r="U349" s="469"/>
      <c r="V349" s="464"/>
      <c r="W349" s="464"/>
      <c r="X349" s="482"/>
      <c r="Y349" s="484"/>
      <c r="Z349" s="484"/>
      <c r="AA349" s="484"/>
      <c r="AB349" s="486"/>
      <c r="AC349" s="115"/>
      <c r="AD349" s="40"/>
    </row>
    <row r="350" spans="1:30" ht="28.5" outlineLevel="1">
      <c r="A350" s="104"/>
      <c r="B350" s="111"/>
      <c r="C350" s="472"/>
      <c r="D350" s="475"/>
      <c r="E350" s="477">
        <v>5</v>
      </c>
      <c r="F350" s="188" t="s">
        <v>643</v>
      </c>
      <c r="G350" s="112"/>
      <c r="H350" s="218"/>
      <c r="I350" s="468"/>
      <c r="J350" s="464" t="str">
        <f>IF(COUNTIF(H350:H351,"N/A")=2,"N/A",IF(COUNT(H350:H351)=0,"",IF(SUM(H350:H351)=0,0,IF(AVERAGE(H350:H351)&lt;1,1,IF(AVERAGE(H350:H351)=1,2)))))</f>
        <v/>
      </c>
      <c r="K350" s="464"/>
      <c r="L350" s="482"/>
      <c r="M350" s="484"/>
      <c r="N350" s="484"/>
      <c r="O350" s="484"/>
      <c r="P350" s="486"/>
      <c r="Q350" s="115"/>
      <c r="R350" s="40"/>
      <c r="S350" s="105"/>
      <c r="T350" s="17"/>
      <c r="U350" s="468"/>
      <c r="V350" s="464" t="str">
        <f>IF(COUNTIF(T350:T351,"N/A")=2,"N/A",IF(COUNT(T350:T351)=0,"",IF(SUM(T350:T351)=0,0,IF(AVERAGE(T350:T351)&lt;1,1,IF(AVERAGE(T350:T351)=1,2)))))</f>
        <v/>
      </c>
      <c r="W350" s="464"/>
      <c r="X350" s="482"/>
      <c r="Y350" s="484"/>
      <c r="Z350" s="484"/>
      <c r="AA350" s="484"/>
      <c r="AB350" s="486"/>
      <c r="AC350" s="115"/>
      <c r="AD350" s="40"/>
    </row>
    <row r="351" spans="1:30" ht="28.5" outlineLevel="1">
      <c r="A351" s="104"/>
      <c r="B351" s="111"/>
      <c r="C351" s="472"/>
      <c r="D351" s="475"/>
      <c r="E351" s="478"/>
      <c r="F351" s="189" t="s">
        <v>644</v>
      </c>
      <c r="G351" s="114"/>
      <c r="H351" s="19"/>
      <c r="I351" s="480"/>
      <c r="J351" s="464"/>
      <c r="K351" s="464"/>
      <c r="L351" s="482"/>
      <c r="M351" s="484"/>
      <c r="N351" s="484"/>
      <c r="O351" s="484"/>
      <c r="P351" s="486"/>
      <c r="Q351" s="115"/>
      <c r="R351" s="40"/>
      <c r="S351" s="105"/>
      <c r="T351" s="17"/>
      <c r="U351" s="480"/>
      <c r="V351" s="464"/>
      <c r="W351" s="464"/>
      <c r="X351" s="482"/>
      <c r="Y351" s="484"/>
      <c r="Z351" s="484"/>
      <c r="AA351" s="484"/>
      <c r="AB351" s="486"/>
      <c r="AC351" s="115"/>
      <c r="AD351" s="40"/>
    </row>
    <row r="352" spans="1:30" ht="14.25" customHeight="1" outlineLevel="1">
      <c r="A352" s="104"/>
      <c r="B352" s="111"/>
      <c r="C352" s="471" t="s">
        <v>682</v>
      </c>
      <c r="D352" s="474" t="s">
        <v>646</v>
      </c>
      <c r="E352" s="477">
        <v>3</v>
      </c>
      <c r="F352" s="188" t="s">
        <v>251</v>
      </c>
      <c r="G352" s="112"/>
      <c r="H352" s="17"/>
      <c r="I352" s="468"/>
      <c r="J352" s="464" t="str">
        <f>IF(COUNTIF(H352:H355,"N/A")=4,"N/A",IF(COUNT(H352:H355)=0,"",IF(SUM(H352:H355)=0,0,IF(AVERAGE(H352:H355)&lt;0.5,1,IF(AVERAGE(H352:H355)=1,3,2)))))</f>
        <v/>
      </c>
      <c r="K352" s="464" t="str">
        <f>IF(COUNTIF(J352:J357,"N/A")=2,"N/A",IF(COUNT(J352:J357)=0,"",IF(COUNTIF(J352,"N/A")=1,SUM(J352:J357,3),IF(COUNTIF(J356,"N/A")=1,SUM(J352:J357,2),SUM(J352:J357)))))</f>
        <v/>
      </c>
      <c r="L352" s="481" t="str">
        <f>IF($K352="N/A","na",IF($K352="","",IF($K352&gt;0,1,"")))</f>
        <v/>
      </c>
      <c r="M352" s="483" t="str">
        <f>IF($K352="N/A","na",IF($K352="","",IF($K352&gt;1,1,"")))</f>
        <v/>
      </c>
      <c r="N352" s="483" t="str">
        <f>IF($K352="N/A","na",IF($K352="","",IF($K352&gt;2,1,"")))</f>
        <v/>
      </c>
      <c r="O352" s="483" t="str">
        <f>IF($K352="N/A","na",IF($K352="","",IF($K352&gt;3,1,"")))</f>
        <v/>
      </c>
      <c r="P352" s="485" t="str">
        <f>IF($K352="N/A","na",IF($K352="","",IF($K352&gt;4,1,"")))</f>
        <v/>
      </c>
      <c r="Q352" s="115"/>
      <c r="R352" s="40"/>
      <c r="S352" s="105"/>
      <c r="T352" s="17"/>
      <c r="U352" s="468"/>
      <c r="V352" s="464" t="str">
        <f>IF(COUNTIF(T352:T355,"N/A")=4,"N/A",IF(COUNT(T352:T355)=0,"",IF(SUM(T352:T355)=0,0,IF(AVERAGE(T352:T355)&lt;0.5,1,IF(AVERAGE(T352:T355)=1,3,2)))))</f>
        <v/>
      </c>
      <c r="W352" s="464" t="str">
        <f>IF(COUNTIF(V352:V357,"N/A")=2,"N/A",IF(V352&lt;3,V352,IF(COUNT(V352:V357)=0,"",SUMIF(V352:V357,"&lt;&gt;N/A"))))</f>
        <v/>
      </c>
      <c r="X352" s="481" t="str">
        <f>IF($W352="N/A","na",IF($W352="","",IF($W352&gt;0,1,"")))</f>
        <v/>
      </c>
      <c r="Y352" s="483" t="str">
        <f>IF($W352="N/A","na",IF($W352="","",IF($W352&gt;1,1,"")))</f>
        <v/>
      </c>
      <c r="Z352" s="483" t="str">
        <f>IF($W352="N/A","na",IF($W352="","",IF($W352&gt;2,1,"")))</f>
        <v/>
      </c>
      <c r="AA352" s="483" t="str">
        <f>IF($W352="N/A","na",IF($W352="","",IF($W352&gt;3,1,"")))</f>
        <v/>
      </c>
      <c r="AB352" s="485" t="str">
        <f>IF($W352="N/A","na",IF($W352="","",IF($W352&gt;4,1,"")))</f>
        <v/>
      </c>
      <c r="AC352" s="115"/>
      <c r="AD352" s="40"/>
    </row>
    <row r="353" spans="1:30" ht="14.25" customHeight="1" outlineLevel="1">
      <c r="A353" s="104"/>
      <c r="B353" s="111"/>
      <c r="C353" s="472"/>
      <c r="D353" s="475"/>
      <c r="E353" s="478"/>
      <c r="F353" s="192" t="s">
        <v>252</v>
      </c>
      <c r="G353" s="114"/>
      <c r="H353" s="18"/>
      <c r="I353" s="480"/>
      <c r="J353" s="464"/>
      <c r="K353" s="464"/>
      <c r="L353" s="482"/>
      <c r="M353" s="484"/>
      <c r="N353" s="484"/>
      <c r="O353" s="484"/>
      <c r="P353" s="486"/>
      <c r="Q353" s="115"/>
      <c r="R353" s="40"/>
      <c r="S353" s="105"/>
      <c r="T353" s="17"/>
      <c r="U353" s="480"/>
      <c r="V353" s="464"/>
      <c r="W353" s="464"/>
      <c r="X353" s="482"/>
      <c r="Y353" s="484"/>
      <c r="Z353" s="484"/>
      <c r="AA353" s="484"/>
      <c r="AB353" s="486"/>
      <c r="AC353" s="115"/>
      <c r="AD353" s="40"/>
    </row>
    <row r="354" spans="1:30" ht="14.25" customHeight="1" outlineLevel="1">
      <c r="A354" s="104"/>
      <c r="B354" s="111"/>
      <c r="C354" s="472"/>
      <c r="D354" s="475"/>
      <c r="E354" s="478"/>
      <c r="F354" s="189" t="s">
        <v>253</v>
      </c>
      <c r="G354" s="114"/>
      <c r="H354" s="18"/>
      <c r="I354" s="480"/>
      <c r="J354" s="464"/>
      <c r="K354" s="464"/>
      <c r="L354" s="482"/>
      <c r="M354" s="484"/>
      <c r="N354" s="484"/>
      <c r="O354" s="484"/>
      <c r="P354" s="486"/>
      <c r="Q354" s="115"/>
      <c r="R354" s="40"/>
      <c r="S354" s="105"/>
      <c r="T354" s="17"/>
      <c r="U354" s="480"/>
      <c r="V354" s="464"/>
      <c r="W354" s="464"/>
      <c r="X354" s="482"/>
      <c r="Y354" s="484"/>
      <c r="Z354" s="484"/>
      <c r="AA354" s="484"/>
      <c r="AB354" s="486"/>
      <c r="AC354" s="115"/>
      <c r="AD354" s="40"/>
    </row>
    <row r="355" spans="1:30" ht="14.25" customHeight="1" outlineLevel="1">
      <c r="A355" s="104"/>
      <c r="B355" s="111"/>
      <c r="C355" s="472"/>
      <c r="D355" s="475"/>
      <c r="E355" s="479"/>
      <c r="F355" s="190" t="s">
        <v>254</v>
      </c>
      <c r="G355" s="117"/>
      <c r="H355" s="20"/>
      <c r="I355" s="469"/>
      <c r="J355" s="464"/>
      <c r="K355" s="464"/>
      <c r="L355" s="482"/>
      <c r="M355" s="484"/>
      <c r="N355" s="484"/>
      <c r="O355" s="484"/>
      <c r="P355" s="486"/>
      <c r="Q355" s="115"/>
      <c r="R355" s="40"/>
      <c r="S355" s="105"/>
      <c r="T355" s="17"/>
      <c r="U355" s="469"/>
      <c r="V355" s="464"/>
      <c r="W355" s="464"/>
      <c r="X355" s="482"/>
      <c r="Y355" s="484"/>
      <c r="Z355" s="484"/>
      <c r="AA355" s="484"/>
      <c r="AB355" s="486"/>
      <c r="AC355" s="115"/>
      <c r="AD355" s="40"/>
    </row>
    <row r="356" spans="1:30" ht="28.5" outlineLevel="1">
      <c r="A356" s="104"/>
      <c r="B356" s="111"/>
      <c r="C356" s="472"/>
      <c r="D356" s="475"/>
      <c r="E356" s="477">
        <v>5</v>
      </c>
      <c r="F356" s="188" t="s">
        <v>255</v>
      </c>
      <c r="G356" s="112"/>
      <c r="H356" s="17"/>
      <c r="I356" s="468"/>
      <c r="J356" s="464" t="str">
        <f>IF(COUNTIF(H356:H357,"N/A")=2,"N/A",IF(COUNT(H356:H357)=0,"",IF(SUM(H356:H357)=0,0,IF(AVERAGE(H356:H357)&lt;1,1,IF(AVERAGE(H356:H357)=1,2)))))</f>
        <v/>
      </c>
      <c r="K356" s="464"/>
      <c r="L356" s="482"/>
      <c r="M356" s="484"/>
      <c r="N356" s="484"/>
      <c r="O356" s="484"/>
      <c r="P356" s="486"/>
      <c r="Q356" s="115"/>
      <c r="R356" s="40"/>
      <c r="S356" s="105"/>
      <c r="T356" s="17"/>
      <c r="U356" s="468"/>
      <c r="V356" s="464" t="str">
        <f>IF(COUNTIF(T356:T357,"N/A")=2,"N/A",IF(COUNT(T356:T357)=0,"",IF(SUM(T356:T357)=0,0,IF(AVERAGE(T356:T357)&lt;1,1,IF(AVERAGE(T356:T357)=1,2)))))</f>
        <v/>
      </c>
      <c r="W356" s="464"/>
      <c r="X356" s="482"/>
      <c r="Y356" s="484"/>
      <c r="Z356" s="484"/>
      <c r="AA356" s="484"/>
      <c r="AB356" s="486"/>
      <c r="AC356" s="115"/>
      <c r="AD356" s="40"/>
    </row>
    <row r="357" spans="1:30" ht="15" customHeight="1" outlineLevel="1" thickBot="1">
      <c r="A357" s="104"/>
      <c r="B357" s="111"/>
      <c r="C357" s="473"/>
      <c r="D357" s="476"/>
      <c r="E357" s="479"/>
      <c r="F357" s="190" t="s">
        <v>256</v>
      </c>
      <c r="G357" s="117"/>
      <c r="H357" s="20"/>
      <c r="I357" s="469"/>
      <c r="J357" s="464"/>
      <c r="K357" s="464"/>
      <c r="L357" s="504"/>
      <c r="M357" s="505"/>
      <c r="N357" s="505"/>
      <c r="O357" s="505"/>
      <c r="P357" s="500"/>
      <c r="Q357" s="133"/>
      <c r="R357" s="41"/>
      <c r="S357" s="105"/>
      <c r="T357" s="17"/>
      <c r="U357" s="469"/>
      <c r="V357" s="464"/>
      <c r="W357" s="464"/>
      <c r="X357" s="504"/>
      <c r="Y357" s="505"/>
      <c r="Z357" s="505"/>
      <c r="AA357" s="505"/>
      <c r="AB357" s="500"/>
      <c r="AC357" s="133"/>
      <c r="AD357" s="41"/>
    </row>
    <row r="358" spans="1:30" ht="20.25" customHeight="1" thickTop="1" thickBot="1">
      <c r="A358" s="125"/>
      <c r="B358" s="184">
        <v>5</v>
      </c>
      <c r="C358" s="499" t="s">
        <v>647</v>
      </c>
      <c r="D358" s="499"/>
      <c r="E358" s="499"/>
      <c r="F358" s="499"/>
      <c r="G358" s="185"/>
      <c r="H358" s="185"/>
      <c r="I358" s="185"/>
      <c r="J358" s="194" t="s">
        <v>1</v>
      </c>
      <c r="K358" s="28" t="str">
        <f>IF(COUNTIF(K359:K377,"N/A")=2,"N/A",IF(COUNT(K359:K377)=0,"",SUM(K359:K377)/(COUNTIF(K359:K377,"&gt;=0")*5)))</f>
        <v/>
      </c>
      <c r="L358" s="150" t="str">
        <f>IF($K358="N/A","",IF($K358="","",IF($K358&gt;=0.2,1,"")))</f>
        <v/>
      </c>
      <c r="M358" s="151" t="str">
        <f>IF($K358="N/A","",IF($K358="","",IF($K358&gt;=0.4,1,"")))</f>
        <v/>
      </c>
      <c r="N358" s="151" t="str">
        <f>IF($K358="N/A","",IF($K358="","",IF($K358&gt;=0.6,1,"")))</f>
        <v/>
      </c>
      <c r="O358" s="151" t="str">
        <f>IF($K358="N/A","",IF($K358="","",IF($K358&gt;=0.8,1,"")))</f>
        <v/>
      </c>
      <c r="P358" s="152" t="str">
        <f>IF($K358="N/A","",IF($K358="","",IF($K358=1,1,"")))</f>
        <v/>
      </c>
      <c r="Q358" s="149" t="str">
        <f>IF(AND(K358&gt;=99.8%,K358&lt;=100%),"A",IF(AND(K358&gt;=96%,K358&lt;=99.79%),"B",IF(AND(K358&gt;=87%,K358&lt;=95.99%),"C",IF(K358&lt;=86.99%,"D"," "))))</f>
        <v xml:space="preserve"> </v>
      </c>
      <c r="R358" s="261" t="str">
        <f>IF(K358="","",IF(K358="N/A",R260/7,((R260*K358)/7)))</f>
        <v/>
      </c>
      <c r="S358" s="105"/>
      <c r="T358" s="185"/>
      <c r="U358" s="185"/>
      <c r="V358" s="194" t="s">
        <v>1</v>
      </c>
      <c r="W358" s="28" t="str">
        <f>IF(COUNTIF(W359:W377,"N/A")=2,"N/A",IF(COUNT(W359:W377)=0,"",SUM(W359:W377)/(COUNTIF(W359:W377,"&gt;=0")*5)))</f>
        <v/>
      </c>
      <c r="X358" s="150" t="str">
        <f>IF($W358="N/A","",IF($W358="","",IF($W358&gt;=0.2,1,"")))</f>
        <v/>
      </c>
      <c r="Y358" s="151" t="str">
        <f>IF($W358="N/A","",IF($W358="","",IF($W358&gt;=0.4,1,"")))</f>
        <v/>
      </c>
      <c r="Z358" s="151" t="str">
        <f>IF($W358="N/A","",IF($W358="","",IF($W358&gt;=0.6,1,"")))</f>
        <v/>
      </c>
      <c r="AA358" s="151" t="str">
        <f>IF($W358="N/A","",IF($W358="","",IF($W358&gt;=0.8,1,"")))</f>
        <v/>
      </c>
      <c r="AB358" s="152" t="str">
        <f>IF($W358="N/A","",IF($W358="","",IF($W358=1,1,"")))</f>
        <v/>
      </c>
      <c r="AC358" s="149" t="str">
        <f>IF(W358="","",IF(W358="N/A","N/A",IF(W358&gt;=0.6,"G",IF(W358&gt;=0.4,"Y","R"))))</f>
        <v/>
      </c>
      <c r="AD358" s="261"/>
    </row>
    <row r="359" spans="1:30" ht="15" customHeight="1" outlineLevel="1" thickTop="1">
      <c r="A359" s="104"/>
      <c r="B359" s="111"/>
      <c r="C359" s="471" t="s">
        <v>417</v>
      </c>
      <c r="D359" s="474" t="s">
        <v>649</v>
      </c>
      <c r="E359" s="477">
        <v>3</v>
      </c>
      <c r="F359" s="188" t="s">
        <v>257</v>
      </c>
      <c r="G359" s="112"/>
      <c r="H359" s="218"/>
      <c r="I359" s="468"/>
      <c r="J359" s="464" t="str">
        <f>IF(COUNTIF(H359:H365,"N/A")=7,"N/A",IF(COUNT(H359:H365)=0,"",IF(SUM(H359:H365)=0,0,IF(AVERAGE(H359:H365)&lt;0.5,1,IF(AVERAGE(H359:H365)=1,3,2)))))</f>
        <v/>
      </c>
      <c r="K359" s="464" t="str">
        <f>IF(COUNTIF(J359:J371,"N/A")=2,"N/A",IF(COUNT(J359:J371)=0,"",IF(COUNTIF(J359,"N/A")=1,SUM(J359:J371,3),IF(COUNTIF(J366,"N/A")=1,SUM(J359:J371,2),SUM(J359:J371)))))</f>
        <v/>
      </c>
      <c r="L359" s="491" t="str">
        <f>IF($K359="N/A","na",IF($K359="","",IF($K359&gt;0,1,"")))</f>
        <v/>
      </c>
      <c r="M359" s="493" t="str">
        <f>IF($K359="N/A","na",IF($K359="","",IF($K359&gt;1,1,"")))</f>
        <v/>
      </c>
      <c r="N359" s="493" t="str">
        <f>IF($K359="N/A","na",IF($K359="","",IF($K359&gt;2,1,"")))</f>
        <v/>
      </c>
      <c r="O359" s="493" t="str">
        <f>IF($K359="N/A","na",IF($K359="","",IF($K359&gt;3,1,"")))</f>
        <v/>
      </c>
      <c r="P359" s="495" t="str">
        <f>IF($K359="N/A","na",IF($K359="","",IF($K359&gt;4,1,"")))</f>
        <v/>
      </c>
      <c r="Q359" s="113"/>
      <c r="R359" s="39"/>
      <c r="S359" s="105"/>
      <c r="T359" s="17"/>
      <c r="U359" s="468"/>
      <c r="V359" s="464" t="str">
        <f>IF(COUNTIF(T359:T365,"N/A")=7,"N/A",IF(COUNT(T359:T365)=0,"",IF(SUM(T359:T365)=0,0,IF(AVERAGE(T359:T365)&lt;0.5,1,IF(AVERAGE(T359:T365)=1,3,2)))))</f>
        <v/>
      </c>
      <c r="W359" s="464" t="str">
        <f>IF(COUNTIF(V359:V371,"N/A")=2,"N/A",IF(V359&lt;3,V359,IF(COUNT(V359:V371)=0,"",SUMIF(V359:V371,"&lt;&gt;N/A"))))</f>
        <v/>
      </c>
      <c r="X359" s="491" t="str">
        <f>IF($W359="N/A","na",IF($W359="","",IF($W359&gt;0,1,"")))</f>
        <v/>
      </c>
      <c r="Y359" s="493" t="str">
        <f>IF($W359="N/A","na",IF($W359="","",IF($W359&gt;1,1,"")))</f>
        <v/>
      </c>
      <c r="Z359" s="493" t="str">
        <f>IF($W359="N/A","na",IF($W359="","",IF($W359&gt;2,1,"")))</f>
        <v/>
      </c>
      <c r="AA359" s="493" t="str">
        <f>IF($W359="N/A","na",IF($W359="","",IF($W359&gt;3,1,"")))</f>
        <v/>
      </c>
      <c r="AB359" s="495" t="str">
        <f>IF($W359="N/A","na",IF($W359="","",IF($W359&gt;4,1,"")))</f>
        <v/>
      </c>
      <c r="AC359" s="113"/>
      <c r="AD359" s="39"/>
    </row>
    <row r="360" spans="1:30" ht="28.5" outlineLevel="1">
      <c r="A360" s="104"/>
      <c r="B360" s="111"/>
      <c r="C360" s="472"/>
      <c r="D360" s="475"/>
      <c r="E360" s="478"/>
      <c r="F360" s="189" t="s">
        <v>258</v>
      </c>
      <c r="G360" s="114"/>
      <c r="H360" s="23"/>
      <c r="I360" s="480"/>
      <c r="J360" s="464"/>
      <c r="K360" s="464"/>
      <c r="L360" s="482"/>
      <c r="M360" s="484"/>
      <c r="N360" s="484"/>
      <c r="O360" s="484"/>
      <c r="P360" s="486"/>
      <c r="Q360" s="115"/>
      <c r="R360" s="40"/>
      <c r="S360" s="105"/>
      <c r="T360" s="17"/>
      <c r="U360" s="480"/>
      <c r="V360" s="464"/>
      <c r="W360" s="464"/>
      <c r="X360" s="482"/>
      <c r="Y360" s="484"/>
      <c r="Z360" s="484"/>
      <c r="AA360" s="484"/>
      <c r="AB360" s="486"/>
      <c r="AC360" s="115"/>
      <c r="AD360" s="40"/>
    </row>
    <row r="361" spans="1:30" ht="14.25" customHeight="1" outlineLevel="1">
      <c r="A361" s="104"/>
      <c r="B361" s="111"/>
      <c r="C361" s="472"/>
      <c r="D361" s="475"/>
      <c r="E361" s="478"/>
      <c r="F361" s="189" t="s">
        <v>259</v>
      </c>
      <c r="G361" s="114"/>
      <c r="H361" s="23"/>
      <c r="I361" s="480"/>
      <c r="J361" s="464"/>
      <c r="K361" s="464"/>
      <c r="L361" s="482"/>
      <c r="M361" s="484"/>
      <c r="N361" s="484"/>
      <c r="O361" s="484"/>
      <c r="P361" s="486"/>
      <c r="Q361" s="115"/>
      <c r="R361" s="40"/>
      <c r="S361" s="105"/>
      <c r="T361" s="17"/>
      <c r="U361" s="480"/>
      <c r="V361" s="464"/>
      <c r="W361" s="464"/>
      <c r="X361" s="482"/>
      <c r="Y361" s="484"/>
      <c r="Z361" s="484"/>
      <c r="AA361" s="484"/>
      <c r="AB361" s="486"/>
      <c r="AC361" s="115"/>
      <c r="AD361" s="40"/>
    </row>
    <row r="362" spans="1:30" ht="14.25" customHeight="1" outlineLevel="1">
      <c r="A362" s="104"/>
      <c r="B362" s="111"/>
      <c r="C362" s="472"/>
      <c r="D362" s="475"/>
      <c r="E362" s="478"/>
      <c r="F362" s="189" t="s">
        <v>260</v>
      </c>
      <c r="G362" s="114"/>
      <c r="H362" s="18"/>
      <c r="I362" s="480"/>
      <c r="J362" s="464"/>
      <c r="K362" s="464"/>
      <c r="L362" s="482"/>
      <c r="M362" s="484"/>
      <c r="N362" s="484"/>
      <c r="O362" s="484"/>
      <c r="P362" s="486"/>
      <c r="Q362" s="115"/>
      <c r="R362" s="40"/>
      <c r="S362" s="105"/>
      <c r="T362" s="17"/>
      <c r="U362" s="480"/>
      <c r="V362" s="464"/>
      <c r="W362" s="464"/>
      <c r="X362" s="482"/>
      <c r="Y362" s="484"/>
      <c r="Z362" s="484"/>
      <c r="AA362" s="484"/>
      <c r="AB362" s="486"/>
      <c r="AC362" s="115"/>
      <c r="AD362" s="40"/>
    </row>
    <row r="363" spans="1:30" ht="14.25" customHeight="1" outlineLevel="1">
      <c r="A363" s="104"/>
      <c r="B363" s="111"/>
      <c r="C363" s="472"/>
      <c r="D363" s="475"/>
      <c r="E363" s="478"/>
      <c r="F363" s="189" t="s">
        <v>261</v>
      </c>
      <c r="G363" s="114"/>
      <c r="H363" s="22"/>
      <c r="I363" s="480"/>
      <c r="J363" s="464"/>
      <c r="K363" s="464"/>
      <c r="L363" s="482"/>
      <c r="M363" s="484"/>
      <c r="N363" s="484"/>
      <c r="O363" s="484"/>
      <c r="P363" s="486"/>
      <c r="Q363" s="115"/>
      <c r="R363" s="40"/>
      <c r="S363" s="105"/>
      <c r="T363" s="17"/>
      <c r="U363" s="480"/>
      <c r="V363" s="464"/>
      <c r="W363" s="464"/>
      <c r="X363" s="482"/>
      <c r="Y363" s="484"/>
      <c r="Z363" s="484"/>
      <c r="AA363" s="484"/>
      <c r="AB363" s="486"/>
      <c r="AC363" s="115"/>
      <c r="AD363" s="40"/>
    </row>
    <row r="364" spans="1:30" ht="28.5" outlineLevel="1">
      <c r="A364" s="104"/>
      <c r="B364" s="111"/>
      <c r="C364" s="472"/>
      <c r="D364" s="475"/>
      <c r="E364" s="478"/>
      <c r="F364" s="189" t="s">
        <v>262</v>
      </c>
      <c r="G364" s="114"/>
      <c r="H364" s="23"/>
      <c r="I364" s="480"/>
      <c r="J364" s="464"/>
      <c r="K364" s="464"/>
      <c r="L364" s="482"/>
      <c r="M364" s="484"/>
      <c r="N364" s="484"/>
      <c r="O364" s="484"/>
      <c r="P364" s="486"/>
      <c r="Q364" s="115"/>
      <c r="R364" s="40"/>
      <c r="S364" s="105"/>
      <c r="T364" s="17"/>
      <c r="U364" s="480"/>
      <c r="V364" s="464"/>
      <c r="W364" s="464"/>
      <c r="X364" s="482"/>
      <c r="Y364" s="484"/>
      <c r="Z364" s="484"/>
      <c r="AA364" s="484"/>
      <c r="AB364" s="486"/>
      <c r="AC364" s="115"/>
      <c r="AD364" s="40"/>
    </row>
    <row r="365" spans="1:30" ht="28.5" outlineLevel="1">
      <c r="A365" s="104"/>
      <c r="B365" s="111"/>
      <c r="C365" s="472"/>
      <c r="D365" s="475"/>
      <c r="E365" s="479"/>
      <c r="F365" s="190" t="s">
        <v>263</v>
      </c>
      <c r="G365" s="117"/>
      <c r="H365" s="19"/>
      <c r="I365" s="469"/>
      <c r="J365" s="464"/>
      <c r="K365" s="464"/>
      <c r="L365" s="482"/>
      <c r="M365" s="484"/>
      <c r="N365" s="484"/>
      <c r="O365" s="484"/>
      <c r="P365" s="486"/>
      <c r="Q365" s="115"/>
      <c r="R365" s="40"/>
      <c r="S365" s="105"/>
      <c r="T365" s="17"/>
      <c r="U365" s="469"/>
      <c r="V365" s="464"/>
      <c r="W365" s="464"/>
      <c r="X365" s="482"/>
      <c r="Y365" s="484"/>
      <c r="Z365" s="484"/>
      <c r="AA365" s="484"/>
      <c r="AB365" s="486"/>
      <c r="AC365" s="115"/>
      <c r="AD365" s="40"/>
    </row>
    <row r="366" spans="1:30" ht="14.25" customHeight="1" outlineLevel="1">
      <c r="A366" s="104"/>
      <c r="B366" s="111"/>
      <c r="C366" s="472"/>
      <c r="D366" s="475"/>
      <c r="E366" s="477">
        <v>5</v>
      </c>
      <c r="F366" s="188" t="s">
        <v>264</v>
      </c>
      <c r="G366" s="112"/>
      <c r="H366" s="218"/>
      <c r="I366" s="468"/>
      <c r="J366" s="464" t="str">
        <f>IF(COUNTIF(H366:H371,"N/A")=6,"N/A",IF(COUNT(H366:H371)=0,"",IF(SUM(H366:H371)=0,0,IF(AVERAGE(H366:H371)&lt;1,1,IF(AVERAGE(H366:H371)=1,2)))))</f>
        <v/>
      </c>
      <c r="K366" s="464"/>
      <c r="L366" s="482"/>
      <c r="M366" s="484"/>
      <c r="N366" s="484"/>
      <c r="O366" s="484"/>
      <c r="P366" s="486"/>
      <c r="Q366" s="115"/>
      <c r="R366" s="40"/>
      <c r="S366" s="105"/>
      <c r="T366" s="17"/>
      <c r="U366" s="468"/>
      <c r="V366" s="464" t="str">
        <f>IF(COUNTIF(T366:T371,"N/A")=5,"N/A",IF(COUNT(T366:T371)=0,"",IF(SUM(T366:T371)=0,0,IF(AVERAGE(T366:T371)&lt;1,1,IF(AVERAGE(T366:T371)=1,2)))))</f>
        <v/>
      </c>
      <c r="W366" s="464"/>
      <c r="X366" s="482"/>
      <c r="Y366" s="484"/>
      <c r="Z366" s="484"/>
      <c r="AA366" s="484"/>
      <c r="AB366" s="486"/>
      <c r="AC366" s="115"/>
      <c r="AD366" s="40"/>
    </row>
    <row r="367" spans="1:30" ht="14.25" customHeight="1" outlineLevel="1">
      <c r="A367" s="104"/>
      <c r="B367" s="111"/>
      <c r="C367" s="472"/>
      <c r="D367" s="475"/>
      <c r="E367" s="478"/>
      <c r="F367" s="189" t="s">
        <v>265</v>
      </c>
      <c r="G367" s="114"/>
      <c r="H367" s="23"/>
      <c r="I367" s="480"/>
      <c r="J367" s="464"/>
      <c r="K367" s="464"/>
      <c r="L367" s="482"/>
      <c r="M367" s="484"/>
      <c r="N367" s="484"/>
      <c r="O367" s="484"/>
      <c r="P367" s="486"/>
      <c r="Q367" s="115"/>
      <c r="R367" s="40"/>
      <c r="S367" s="105"/>
      <c r="T367" s="17"/>
      <c r="U367" s="480"/>
      <c r="V367" s="464"/>
      <c r="W367" s="464"/>
      <c r="X367" s="482"/>
      <c r="Y367" s="484"/>
      <c r="Z367" s="484"/>
      <c r="AA367" s="484"/>
      <c r="AB367" s="486"/>
      <c r="AC367" s="115"/>
      <c r="AD367" s="40"/>
    </row>
    <row r="368" spans="1:30" ht="42.75" outlineLevel="1">
      <c r="A368" s="104"/>
      <c r="B368" s="111"/>
      <c r="C368" s="472"/>
      <c r="D368" s="475"/>
      <c r="E368" s="478"/>
      <c r="F368" s="204" t="s">
        <v>650</v>
      </c>
      <c r="G368" s="135"/>
      <c r="H368" s="18"/>
      <c r="I368" s="480"/>
      <c r="J368" s="464"/>
      <c r="K368" s="464"/>
      <c r="L368" s="482"/>
      <c r="M368" s="484"/>
      <c r="N368" s="484"/>
      <c r="O368" s="484"/>
      <c r="P368" s="486"/>
      <c r="Q368" s="115"/>
      <c r="R368" s="40"/>
      <c r="S368" s="105"/>
      <c r="T368" s="17"/>
      <c r="U368" s="480"/>
      <c r="V368" s="464"/>
      <c r="W368" s="464"/>
      <c r="X368" s="482"/>
      <c r="Y368" s="484"/>
      <c r="Z368" s="484"/>
      <c r="AA368" s="484"/>
      <c r="AB368" s="486"/>
      <c r="AC368" s="115"/>
      <c r="AD368" s="40"/>
    </row>
    <row r="369" spans="1:30" ht="14.25" customHeight="1" outlineLevel="1">
      <c r="A369" s="104"/>
      <c r="B369" s="111"/>
      <c r="C369" s="472"/>
      <c r="D369" s="475"/>
      <c r="E369" s="478"/>
      <c r="F369" s="204" t="s">
        <v>651</v>
      </c>
      <c r="G369" s="135"/>
      <c r="H369" s="22"/>
      <c r="I369" s="480"/>
      <c r="J369" s="464"/>
      <c r="K369" s="464"/>
      <c r="L369" s="482"/>
      <c r="M369" s="484"/>
      <c r="N369" s="484"/>
      <c r="O369" s="484"/>
      <c r="P369" s="486"/>
      <c r="Q369" s="115"/>
      <c r="R369" s="40"/>
      <c r="S369" s="105"/>
      <c r="T369" s="17"/>
      <c r="U369" s="480"/>
      <c r="V369" s="464"/>
      <c r="W369" s="464"/>
      <c r="X369" s="482"/>
      <c r="Y369" s="484"/>
      <c r="Z369" s="484"/>
      <c r="AA369" s="484"/>
      <c r="AB369" s="486"/>
      <c r="AC369" s="115"/>
      <c r="AD369" s="40"/>
    </row>
    <row r="370" spans="1:30" ht="42.75" outlineLevel="1">
      <c r="A370" s="104"/>
      <c r="B370" s="111"/>
      <c r="C370" s="472"/>
      <c r="D370" s="475"/>
      <c r="E370" s="478"/>
      <c r="F370" s="190" t="s">
        <v>652</v>
      </c>
      <c r="G370" s="117"/>
      <c r="H370" s="18"/>
      <c r="I370" s="480"/>
      <c r="J370" s="464"/>
      <c r="K370" s="464"/>
      <c r="L370" s="482"/>
      <c r="M370" s="484"/>
      <c r="N370" s="484"/>
      <c r="O370" s="484"/>
      <c r="P370" s="486"/>
      <c r="Q370" s="115"/>
      <c r="R370" s="40"/>
      <c r="S370" s="105"/>
      <c r="T370" s="17"/>
      <c r="U370" s="480"/>
      <c r="V370" s="464"/>
      <c r="W370" s="464"/>
      <c r="X370" s="482"/>
      <c r="Y370" s="484"/>
      <c r="Z370" s="484"/>
      <c r="AA370" s="484"/>
      <c r="AB370" s="486"/>
      <c r="AC370" s="115"/>
      <c r="AD370" s="40"/>
    </row>
    <row r="371" spans="1:30" ht="42.75" outlineLevel="1">
      <c r="A371" s="104"/>
      <c r="B371" s="111"/>
      <c r="C371" s="473"/>
      <c r="D371" s="476"/>
      <c r="E371" s="479"/>
      <c r="F371" s="190" t="s">
        <v>925</v>
      </c>
      <c r="G371" s="117"/>
      <c r="H371" s="20"/>
      <c r="I371" s="469"/>
      <c r="J371" s="464"/>
      <c r="K371" s="464"/>
      <c r="L371" s="492"/>
      <c r="M371" s="494"/>
      <c r="N371" s="494"/>
      <c r="O371" s="494"/>
      <c r="P371" s="496"/>
      <c r="Q371" s="115"/>
      <c r="R371" s="40"/>
      <c r="S371" s="105"/>
      <c r="T371" s="17"/>
      <c r="U371" s="469"/>
      <c r="V371" s="464"/>
      <c r="W371" s="464"/>
      <c r="X371" s="492"/>
      <c r="Y371" s="494"/>
      <c r="Z371" s="494"/>
      <c r="AA371" s="494"/>
      <c r="AB371" s="496"/>
      <c r="AC371" s="115"/>
      <c r="AD371" s="40"/>
    </row>
    <row r="372" spans="1:30" ht="14.25" customHeight="1" outlineLevel="1">
      <c r="A372" s="104"/>
      <c r="B372" s="111"/>
      <c r="C372" s="471" t="s">
        <v>418</v>
      </c>
      <c r="D372" s="474" t="s">
        <v>653</v>
      </c>
      <c r="E372" s="477">
        <v>3</v>
      </c>
      <c r="F372" s="188" t="s">
        <v>924</v>
      </c>
      <c r="G372" s="112"/>
      <c r="H372" s="218"/>
      <c r="I372" s="468"/>
      <c r="J372" s="464" t="str">
        <f>IF(COUNTIF(H372:H375,"N/A")=4,"N/A",IF(COUNT(H372:H375)=0,"",IF(SUM(H372:H375)=0,0,IF(AVERAGE(H372:H375)&lt;0.5,1,IF(AVERAGE(H372:H375)=1,3,2)))))</f>
        <v/>
      </c>
      <c r="K372" s="464" t="str">
        <f>IF(COUNTIF(J372:J377,"N/A")=2,"N/A",IF(COUNT(J372:J377)=0,"",IF(COUNTIF(J372,"N/A")=1,SUM(J372:J377,3),IF(COUNTIF(J376,"N/A")=1,SUM(J372:J377,2),SUM(J372:J377)))))</f>
        <v/>
      </c>
      <c r="L372" s="481" t="str">
        <f>IF($K372="N/A","na",IF($K372="","",IF($K372&gt;0,1,"")))</f>
        <v/>
      </c>
      <c r="M372" s="483" t="str">
        <f>IF($K372="N/A","na",IF($K372="","",IF($K372&gt;1,1,"")))</f>
        <v/>
      </c>
      <c r="N372" s="483" t="str">
        <f>IF($K372="N/A","na",IF($K372="","",IF($K372&gt;2,1,"")))</f>
        <v/>
      </c>
      <c r="O372" s="483" t="str">
        <f>IF($K372="N/A","na",IF($K372="","",IF($K372&gt;3,1,"")))</f>
        <v/>
      </c>
      <c r="P372" s="485" t="str">
        <f>IF($K372="N/A","na",IF($K372="","",IF($K372&gt;4,1,"")))</f>
        <v/>
      </c>
      <c r="Q372" s="115"/>
      <c r="R372" s="40"/>
      <c r="S372" s="105"/>
      <c r="T372" s="17"/>
      <c r="U372" s="468"/>
      <c r="V372" s="464" t="str">
        <f>IF(COUNTIF(T372:T375,"N/A")=4,"N/A",IF(COUNT(T372:T375)=0,"",IF(SUM(T372:T375)=0,0,IF(AVERAGE(T372:T375)&lt;0.5,1,IF(AVERAGE(T372:T375)=1,3,2)))))</f>
        <v/>
      </c>
      <c r="W372" s="464" t="str">
        <f>IF(COUNTIF(V372:V377,"N/A")=2,"N/A",IF(V372&lt;3,V372,IF(COUNT(V372:V377)=0,"",SUMIF(V372:V377,"&lt;&gt;N/A"))))</f>
        <v/>
      </c>
      <c r="X372" s="481" t="str">
        <f>IF($W372="N/A","na",IF($W372="","",IF($W372&gt;0,1,"")))</f>
        <v/>
      </c>
      <c r="Y372" s="483" t="str">
        <f>IF($W372="N/A","na",IF($W372="","",IF($W372&gt;1,1,"")))</f>
        <v/>
      </c>
      <c r="Z372" s="483" t="str">
        <f>IF($W372="N/A","na",IF($W372="","",IF($W372&gt;2,1,"")))</f>
        <v/>
      </c>
      <c r="AA372" s="483" t="str">
        <f>IF($W372="N/A","na",IF($W372="","",IF($W372&gt;3,1,"")))</f>
        <v/>
      </c>
      <c r="AB372" s="485" t="str">
        <f>IF($W372="N/A","na",IF($W372="","",IF($W372&gt;4,1,"")))</f>
        <v/>
      </c>
      <c r="AC372" s="115"/>
      <c r="AD372" s="40"/>
    </row>
    <row r="373" spans="1:30" ht="14.25" customHeight="1" outlineLevel="1">
      <c r="A373" s="104"/>
      <c r="B373" s="111"/>
      <c r="C373" s="472"/>
      <c r="D373" s="475"/>
      <c r="E373" s="478"/>
      <c r="F373" s="189" t="s">
        <v>266</v>
      </c>
      <c r="G373" s="114"/>
      <c r="H373" s="23"/>
      <c r="I373" s="480"/>
      <c r="J373" s="464"/>
      <c r="K373" s="464"/>
      <c r="L373" s="482"/>
      <c r="M373" s="484"/>
      <c r="N373" s="484"/>
      <c r="O373" s="484"/>
      <c r="P373" s="486"/>
      <c r="Q373" s="115"/>
      <c r="R373" s="40"/>
      <c r="S373" s="105"/>
      <c r="T373" s="17"/>
      <c r="U373" s="480"/>
      <c r="V373" s="464"/>
      <c r="W373" s="464"/>
      <c r="X373" s="482"/>
      <c r="Y373" s="484"/>
      <c r="Z373" s="484"/>
      <c r="AA373" s="484"/>
      <c r="AB373" s="486"/>
      <c r="AC373" s="115"/>
      <c r="AD373" s="40"/>
    </row>
    <row r="374" spans="1:30" ht="28.5" outlineLevel="1">
      <c r="A374" s="104"/>
      <c r="B374" s="111"/>
      <c r="C374" s="472"/>
      <c r="D374" s="475"/>
      <c r="E374" s="478"/>
      <c r="F374" s="189" t="s">
        <v>267</v>
      </c>
      <c r="G374" s="114"/>
      <c r="H374" s="23"/>
      <c r="I374" s="480"/>
      <c r="J374" s="464"/>
      <c r="K374" s="464"/>
      <c r="L374" s="482"/>
      <c r="M374" s="484"/>
      <c r="N374" s="484"/>
      <c r="O374" s="484"/>
      <c r="P374" s="486"/>
      <c r="Q374" s="115"/>
      <c r="R374" s="40"/>
      <c r="S374" s="105"/>
      <c r="T374" s="17"/>
      <c r="U374" s="480"/>
      <c r="V374" s="464"/>
      <c r="W374" s="464"/>
      <c r="X374" s="482"/>
      <c r="Y374" s="484"/>
      <c r="Z374" s="484"/>
      <c r="AA374" s="484"/>
      <c r="AB374" s="486"/>
      <c r="AC374" s="115"/>
      <c r="AD374" s="40"/>
    </row>
    <row r="375" spans="1:30" ht="14.25" customHeight="1" outlineLevel="1">
      <c r="A375" s="104"/>
      <c r="B375" s="111"/>
      <c r="C375" s="472"/>
      <c r="D375" s="475"/>
      <c r="E375" s="479"/>
      <c r="F375" s="190" t="s">
        <v>268</v>
      </c>
      <c r="G375" s="117"/>
      <c r="H375" s="19"/>
      <c r="I375" s="469"/>
      <c r="J375" s="464"/>
      <c r="K375" s="464"/>
      <c r="L375" s="482"/>
      <c r="M375" s="484"/>
      <c r="N375" s="484"/>
      <c r="O375" s="484"/>
      <c r="P375" s="486"/>
      <c r="Q375" s="115"/>
      <c r="R375" s="40"/>
      <c r="S375" s="105"/>
      <c r="T375" s="17"/>
      <c r="U375" s="469"/>
      <c r="V375" s="464"/>
      <c r="W375" s="464"/>
      <c r="X375" s="482"/>
      <c r="Y375" s="484"/>
      <c r="Z375" s="484"/>
      <c r="AA375" s="484"/>
      <c r="AB375" s="486"/>
      <c r="AC375" s="115"/>
      <c r="AD375" s="40"/>
    </row>
    <row r="376" spans="1:30" ht="28.5" outlineLevel="1">
      <c r="A376" s="104"/>
      <c r="B376" s="111"/>
      <c r="C376" s="472"/>
      <c r="D376" s="475"/>
      <c r="E376" s="477">
        <v>5</v>
      </c>
      <c r="F376" s="188" t="s">
        <v>269</v>
      </c>
      <c r="G376" s="112"/>
      <c r="H376" s="218"/>
      <c r="I376" s="468"/>
      <c r="J376" s="464" t="str">
        <f>IF(COUNTIF(H376:H377,"N/A")=2,"N/A",IF(COUNT(H376:H377)=0,"",IF(SUM(H376:H377)=0,0,IF(AVERAGE(H376:H377)&lt;1,1,IF(AVERAGE(H376:H377)=1,2)))))</f>
        <v/>
      </c>
      <c r="K376" s="464"/>
      <c r="L376" s="482"/>
      <c r="M376" s="484"/>
      <c r="N376" s="484"/>
      <c r="O376" s="484"/>
      <c r="P376" s="486"/>
      <c r="Q376" s="115"/>
      <c r="R376" s="40"/>
      <c r="S376" s="105"/>
      <c r="T376" s="17"/>
      <c r="U376" s="468"/>
      <c r="V376" s="464" t="str">
        <f>IF(COUNTIF(T376:T377,"N/A")=2,"N/A",IF(COUNT(T376:T377)=0,"",IF(SUM(T376:T377)=0,0,IF(AVERAGE(T376:T377)&lt;1,1,IF(AVERAGE(T376:T377)=1,2)))))</f>
        <v/>
      </c>
      <c r="W376" s="464"/>
      <c r="X376" s="482"/>
      <c r="Y376" s="484"/>
      <c r="Z376" s="484"/>
      <c r="AA376" s="484"/>
      <c r="AB376" s="486"/>
      <c r="AC376" s="115"/>
      <c r="AD376" s="40"/>
    </row>
    <row r="377" spans="1:30" ht="15" customHeight="1" outlineLevel="1" thickBot="1">
      <c r="A377" s="104"/>
      <c r="B377" s="111"/>
      <c r="C377" s="473"/>
      <c r="D377" s="476"/>
      <c r="E377" s="479"/>
      <c r="F377" s="190" t="s">
        <v>270</v>
      </c>
      <c r="G377" s="117"/>
      <c r="H377" s="19"/>
      <c r="I377" s="469"/>
      <c r="J377" s="464"/>
      <c r="K377" s="464"/>
      <c r="L377" s="504"/>
      <c r="M377" s="505"/>
      <c r="N377" s="505"/>
      <c r="O377" s="505"/>
      <c r="P377" s="500"/>
      <c r="Q377" s="115"/>
      <c r="R377" s="41"/>
      <c r="S377" s="105"/>
      <c r="T377" s="17"/>
      <c r="U377" s="469"/>
      <c r="V377" s="464"/>
      <c r="W377" s="464"/>
      <c r="X377" s="504"/>
      <c r="Y377" s="505"/>
      <c r="Z377" s="505"/>
      <c r="AA377" s="505"/>
      <c r="AB377" s="500"/>
      <c r="AC377" s="115"/>
      <c r="AD377" s="41"/>
    </row>
    <row r="378" spans="1:30" ht="20.25" customHeight="1" thickTop="1" thickBot="1">
      <c r="A378" s="125"/>
      <c r="B378" s="184">
        <v>6</v>
      </c>
      <c r="C378" s="499" t="s">
        <v>655</v>
      </c>
      <c r="D378" s="499"/>
      <c r="E378" s="499"/>
      <c r="F378" s="499"/>
      <c r="G378" s="185"/>
      <c r="H378" s="185"/>
      <c r="I378" s="185"/>
      <c r="J378" s="194" t="s">
        <v>1</v>
      </c>
      <c r="K378" s="28" t="str">
        <f>IF(COUNTIF(K379:K409,"N/A")=6,"N/A",IF(COUNT(K379:K409)=0,"",SUM(K379:K409)/(COUNTIF(K379:K409,"&gt;=0")*5)))</f>
        <v/>
      </c>
      <c r="L378" s="150" t="str">
        <f>IF($K378="N/A","",IF($K378="","",IF($K378&gt;=0.2,1,"")))</f>
        <v/>
      </c>
      <c r="M378" s="151" t="str">
        <f>IF($K378="N/A","",IF($K378="","",IF($K378&gt;=0.4,1,"")))</f>
        <v/>
      </c>
      <c r="N378" s="151" t="str">
        <f>IF($K378="N/A","",IF($K378="","",IF($K378&gt;=0.6,1,"")))</f>
        <v/>
      </c>
      <c r="O378" s="151" t="str">
        <f>IF($K378="N/A","",IF($K378="","",IF($K378&gt;=0.8,1,"")))</f>
        <v/>
      </c>
      <c r="P378" s="152" t="str">
        <f>IF($K378="N/A","",IF($K378="","",IF($K378=1,1,"")))</f>
        <v/>
      </c>
      <c r="Q378" s="149" t="str">
        <f>IF(AND(K378&gt;=99.8%,K378&lt;=100%),"A",IF(AND(K378&gt;=96%,K378&lt;=99.79%),"B",IF(AND(K378&gt;=87%,K378&lt;=95.99%),"C",IF(K378&lt;=86.99%,"D"," "))))</f>
        <v xml:space="preserve"> </v>
      </c>
      <c r="R378" s="261" t="str">
        <f>IF(K378="","",IF(K378="N/A",R260/7,((R260*K378)/7)))</f>
        <v/>
      </c>
      <c r="S378" s="105"/>
      <c r="T378" s="185"/>
      <c r="U378" s="185"/>
      <c r="V378" s="194" t="s">
        <v>1</v>
      </c>
      <c r="W378" s="28" t="str">
        <f>IF(COUNTIF(W379:W409,"N/A")=6,"N/A",IF(COUNT(W379:W409)=0,"",SUM(W379:W409)/(COUNTIF(W379:W409,"&gt;=0")*5)))</f>
        <v/>
      </c>
      <c r="X378" s="150" t="str">
        <f>IF($W378="N/A","",IF($W378="","",IF($W378&gt;=0.2,1,"")))</f>
        <v/>
      </c>
      <c r="Y378" s="151" t="str">
        <f>IF($W378="N/A","",IF($W378="","",IF($W378&gt;=0.4,1,"")))</f>
        <v/>
      </c>
      <c r="Z378" s="151" t="str">
        <f>IF($W378="N/A","",IF($W378="","",IF($W378&gt;=0.6,1,"")))</f>
        <v/>
      </c>
      <c r="AA378" s="151" t="str">
        <f>IF($W378="N/A","",IF($W378="","",IF($W378&gt;=0.8,1,"")))</f>
        <v/>
      </c>
      <c r="AB378" s="152" t="str">
        <f>IF($W378="N/A","",IF($W378="","",IF($W378=1,1,"")))</f>
        <v/>
      </c>
      <c r="AC378" s="149" t="str">
        <f>IF(W378="","",IF(W378="N/A","N/A",IF(W378&gt;=0.6,"G",IF(W378&gt;=0.4,"Y","R"))))</f>
        <v/>
      </c>
      <c r="AD378" s="261"/>
    </row>
    <row r="379" spans="1:30" ht="28.5" customHeight="1" outlineLevel="1" thickTop="1">
      <c r="A379" s="104"/>
      <c r="B379" s="111"/>
      <c r="C379" s="506" t="s">
        <v>648</v>
      </c>
      <c r="D379" s="474" t="s">
        <v>657</v>
      </c>
      <c r="E379" s="477">
        <v>3</v>
      </c>
      <c r="F379" s="188" t="s">
        <v>271</v>
      </c>
      <c r="G379" s="112"/>
      <c r="H379" s="218"/>
      <c r="I379" s="468"/>
      <c r="J379" s="464" t="str">
        <f>IF(COUNTIF(H379:H382,"N/A")=4,"N/A",IF(COUNT(H379:H382)=0,"",IF(SUM(H379:H382)=0,0,IF(AVERAGE(H379:H382)&lt;0.5,1,IF(AVERAGE(H379:H382)=1,3,2)))))</f>
        <v/>
      </c>
      <c r="K379" s="464" t="str">
        <f>IF(COUNTIF(J379:J384,"N/A")=2,"N/A",IF(COUNT(J379:J384)=0,"",IF(COUNTIF(J379,"N/A")=1,SUM(J379:J384,3),IF(COUNTIF(J383,"N/A")=1,SUM(J379:J384,2),SUM(J379:J384)))))</f>
        <v/>
      </c>
      <c r="L379" s="514" t="str">
        <f>IF($K379="N/A","na",IF($K379="","",IF($K379&gt;0,1,"")))</f>
        <v/>
      </c>
      <c r="M379" s="513" t="str">
        <f>IF($K379="N/A","na",IF($K379="","",IF($K379&gt;1,1,"")))</f>
        <v/>
      </c>
      <c r="N379" s="513" t="str">
        <f>IF($K379="N/A","na",IF($K379="","",IF($K379&gt;2,1,"")))</f>
        <v/>
      </c>
      <c r="O379" s="513" t="str">
        <f>IF($K379="N/A","na",IF($K379="","",IF($K379&gt;3,1,"")))</f>
        <v/>
      </c>
      <c r="P379" s="512" t="str">
        <f>IF($K379="N/A","na",IF($K379="","",IF($K379&gt;4,1,"")))</f>
        <v/>
      </c>
      <c r="Q379" s="136"/>
      <c r="R379" s="39"/>
      <c r="S379" s="105"/>
      <c r="T379" s="17"/>
      <c r="U379" s="468"/>
      <c r="V379" s="464" t="str">
        <f>IF(COUNTIF(T379:T382,"N/A")=4,"N/A",IF(COUNT(T379:T382)=0,"",IF(SUM(T379:T382)=0,0,IF(AVERAGE(T379:T382)&lt;0.5,1,IF(AVERAGE(T379:T382)=1,3,2)))))</f>
        <v/>
      </c>
      <c r="W379" s="464" t="str">
        <f>IF(COUNTIF(V379:V384,"N/A")=2,"N/A",IF(V379&lt;3,V379,IF(COUNT(V379:V384)=0,"",SUMIF(V379:V384,"&lt;&gt;N/A"))))</f>
        <v/>
      </c>
      <c r="X379" s="514" t="str">
        <f>IF($W379="N/A","na",IF($W379="","",IF($W379&gt;0,1,"")))</f>
        <v/>
      </c>
      <c r="Y379" s="513" t="str">
        <f>IF($W379="N/A","na",IF($W379="","",IF($W379&gt;1,1,"")))</f>
        <v/>
      </c>
      <c r="Z379" s="513" t="str">
        <f>IF($W379="N/A","na",IF($W379="","",IF($W379&gt;2,1,"")))</f>
        <v/>
      </c>
      <c r="AA379" s="513" t="str">
        <f>IF($W379="N/A","na",IF($W379="","",IF($W379&gt;3,1,"")))</f>
        <v/>
      </c>
      <c r="AB379" s="512" t="str">
        <f>IF($W379="N/A","na",IF($W379="","",IF($W379&gt;4,1,"")))</f>
        <v/>
      </c>
      <c r="AC379" s="136"/>
      <c r="AD379" s="39"/>
    </row>
    <row r="380" spans="1:30" ht="28.5" outlineLevel="1">
      <c r="A380" s="104"/>
      <c r="B380" s="111"/>
      <c r="C380" s="507"/>
      <c r="D380" s="475"/>
      <c r="E380" s="478"/>
      <c r="F380" s="189" t="s">
        <v>658</v>
      </c>
      <c r="G380" s="114"/>
      <c r="H380" s="23"/>
      <c r="I380" s="480"/>
      <c r="J380" s="464"/>
      <c r="K380" s="464"/>
      <c r="L380" s="470"/>
      <c r="M380" s="447"/>
      <c r="N380" s="447"/>
      <c r="O380" s="447"/>
      <c r="P380" s="446"/>
      <c r="Q380" s="137"/>
      <c r="R380" s="40"/>
      <c r="S380" s="105"/>
      <c r="T380" s="17"/>
      <c r="U380" s="480"/>
      <c r="V380" s="464"/>
      <c r="W380" s="464"/>
      <c r="X380" s="470"/>
      <c r="Y380" s="447"/>
      <c r="Z380" s="447"/>
      <c r="AA380" s="447"/>
      <c r="AB380" s="446"/>
      <c r="AC380" s="137"/>
      <c r="AD380" s="40"/>
    </row>
    <row r="381" spans="1:30" ht="14.25" customHeight="1" outlineLevel="1">
      <c r="A381" s="104"/>
      <c r="B381" s="111"/>
      <c r="C381" s="507"/>
      <c r="D381" s="475"/>
      <c r="E381" s="478"/>
      <c r="F381" s="189" t="s">
        <v>272</v>
      </c>
      <c r="G381" s="114"/>
      <c r="H381" s="18"/>
      <c r="I381" s="480"/>
      <c r="J381" s="464"/>
      <c r="K381" s="464"/>
      <c r="L381" s="470"/>
      <c r="M381" s="447"/>
      <c r="N381" s="447"/>
      <c r="O381" s="447"/>
      <c r="P381" s="446"/>
      <c r="Q381" s="137"/>
      <c r="R381" s="40"/>
      <c r="S381" s="105"/>
      <c r="T381" s="17"/>
      <c r="U381" s="480"/>
      <c r="V381" s="464"/>
      <c r="W381" s="464"/>
      <c r="X381" s="470"/>
      <c r="Y381" s="447"/>
      <c r="Z381" s="447"/>
      <c r="AA381" s="447"/>
      <c r="AB381" s="446"/>
      <c r="AC381" s="137"/>
      <c r="AD381" s="40"/>
    </row>
    <row r="382" spans="1:30" ht="14.25" customHeight="1" outlineLevel="1">
      <c r="A382" s="104"/>
      <c r="B382" s="111"/>
      <c r="C382" s="507"/>
      <c r="D382" s="475"/>
      <c r="E382" s="479"/>
      <c r="F382" s="190" t="s">
        <v>273</v>
      </c>
      <c r="G382" s="117"/>
      <c r="H382" s="20"/>
      <c r="I382" s="469"/>
      <c r="J382" s="464"/>
      <c r="K382" s="464"/>
      <c r="L382" s="470"/>
      <c r="M382" s="447"/>
      <c r="N382" s="447"/>
      <c r="O382" s="447"/>
      <c r="P382" s="446"/>
      <c r="Q382" s="137"/>
      <c r="R382" s="40"/>
      <c r="S382" s="105"/>
      <c r="T382" s="17"/>
      <c r="U382" s="469"/>
      <c r="V382" s="464"/>
      <c r="W382" s="464"/>
      <c r="X382" s="470"/>
      <c r="Y382" s="447"/>
      <c r="Z382" s="447"/>
      <c r="AA382" s="447"/>
      <c r="AB382" s="446"/>
      <c r="AC382" s="137"/>
      <c r="AD382" s="40"/>
    </row>
    <row r="383" spans="1:30" ht="28.5" outlineLevel="1">
      <c r="A383" s="104"/>
      <c r="B383" s="111"/>
      <c r="C383" s="507"/>
      <c r="D383" s="475"/>
      <c r="E383" s="477">
        <v>5</v>
      </c>
      <c r="F383" s="188" t="s">
        <v>274</v>
      </c>
      <c r="G383" s="112"/>
      <c r="H383" s="218"/>
      <c r="I383" s="468"/>
      <c r="J383" s="464" t="str">
        <f>IF(COUNTIF(H383:H384,"N/A")=2,"N/A",IF(COUNT(H383:H384)=0,"",IF(SUM(H383:H384)=0,0,IF(AVERAGE(H383:H384)&lt;1,1,IF(AVERAGE(H383:H384)=1,2)))))</f>
        <v/>
      </c>
      <c r="K383" s="464"/>
      <c r="L383" s="470"/>
      <c r="M383" s="447"/>
      <c r="N383" s="447"/>
      <c r="O383" s="447"/>
      <c r="P383" s="446"/>
      <c r="Q383" s="137"/>
      <c r="R383" s="40"/>
      <c r="S383" s="105"/>
      <c r="T383" s="17"/>
      <c r="U383" s="468"/>
      <c r="V383" s="464" t="str">
        <f>IF(COUNTIF(T383:T384,"N/A")=2,"N/A",IF(COUNT(T383:T384)=0,"",IF(SUM(T383:T384)=0,0,IF(AVERAGE(T383:T384)&lt;1,1,IF(AVERAGE(T383:T384)=1,2)))))</f>
        <v/>
      </c>
      <c r="W383" s="464"/>
      <c r="X383" s="470"/>
      <c r="Y383" s="447"/>
      <c r="Z383" s="447"/>
      <c r="AA383" s="447"/>
      <c r="AB383" s="446"/>
      <c r="AC383" s="137"/>
      <c r="AD383" s="40"/>
    </row>
    <row r="384" spans="1:30" ht="28.5" outlineLevel="1">
      <c r="A384" s="104"/>
      <c r="B384" s="111"/>
      <c r="C384" s="508"/>
      <c r="D384" s="476"/>
      <c r="E384" s="479"/>
      <c r="F384" s="190" t="s">
        <v>275</v>
      </c>
      <c r="G384" s="117"/>
      <c r="H384" s="19"/>
      <c r="I384" s="469"/>
      <c r="J384" s="464"/>
      <c r="K384" s="464"/>
      <c r="L384" s="470"/>
      <c r="M384" s="447"/>
      <c r="N384" s="447"/>
      <c r="O384" s="447"/>
      <c r="P384" s="446"/>
      <c r="Q384" s="137"/>
      <c r="R384" s="40"/>
      <c r="S384" s="105"/>
      <c r="T384" s="17"/>
      <c r="U384" s="469"/>
      <c r="V384" s="464"/>
      <c r="W384" s="464"/>
      <c r="X384" s="470"/>
      <c r="Y384" s="447"/>
      <c r="Z384" s="447"/>
      <c r="AA384" s="447"/>
      <c r="AB384" s="446"/>
      <c r="AC384" s="137"/>
      <c r="AD384" s="40"/>
    </row>
    <row r="385" spans="1:30" ht="27.75" customHeight="1" outlineLevel="1">
      <c r="A385" s="104"/>
      <c r="B385" s="111"/>
      <c r="C385" s="471" t="s">
        <v>654</v>
      </c>
      <c r="D385" s="474" t="s">
        <v>659</v>
      </c>
      <c r="E385" s="477">
        <v>3</v>
      </c>
      <c r="F385" s="188" t="s">
        <v>276</v>
      </c>
      <c r="G385" s="112"/>
      <c r="H385" s="218"/>
      <c r="I385" s="468"/>
      <c r="J385" s="464" t="str">
        <f>IF(COUNTIF(H385:H387,"N/A")=3,"N/A",IF(COUNT(H385:H387)=0,"",IF(SUM(H385:H387)=0,0,IF(AVERAGE(H385:H387)&lt;0.5,1,IF(AVERAGE(H385:H387)=1,3,2)))))</f>
        <v/>
      </c>
      <c r="K385" s="464" t="str">
        <f>IF(COUNTIF(J385:J389,"N/A")=2,"N/A",IF(COUNT(J385:J389)=0,"",IF(COUNTIF(J385,"N/A")=1,SUM(J385:J389,3),IF(COUNTIF(J388,"N/A")=1,SUM(J385:J389,2),SUM(J385:J389)))))</f>
        <v/>
      </c>
      <c r="L385" s="470" t="str">
        <f>IF($K385="N/A","na",IF($K385="","",IF($K385&gt;0,1,"")))</f>
        <v/>
      </c>
      <c r="M385" s="447" t="str">
        <f>IF($K385="N/A","na",IF($K385="","",IF($K385&gt;1,1,"")))</f>
        <v/>
      </c>
      <c r="N385" s="447" t="str">
        <f>IF($K385="N/A","na",IF($K385="","",IF($K385&gt;2,1,"")))</f>
        <v/>
      </c>
      <c r="O385" s="447" t="str">
        <f>IF($K385="N/A","na",IF($K385="","",IF($K385&gt;3,1,"")))</f>
        <v/>
      </c>
      <c r="P385" s="446" t="str">
        <f>IF($K385="N/A","na",IF($K385="","",IF($K385&gt;4,1,"")))</f>
        <v/>
      </c>
      <c r="Q385" s="137"/>
      <c r="R385" s="40"/>
      <c r="S385" s="105"/>
      <c r="T385" s="17"/>
      <c r="U385" s="468"/>
      <c r="V385" s="464" t="str">
        <f>IF(COUNTIF(T385:T387,"N/A")=3,"N/A",IF(COUNT(T385:T387)=0,"",IF(SUM(T385:T387)=0,0,IF(AVERAGE(T385:T387)&lt;0.5,1,IF(AVERAGE(T385:T387)=1,3,2)))))</f>
        <v/>
      </c>
      <c r="W385" s="464" t="str">
        <f>IF(COUNTIF(V385:V389,"N/A")=2,"N/A",IF(V385&lt;3,V385,IF(COUNT(V385:V389)=0,"",SUMIF(V385:V389,"&lt;&gt;N/A"))))</f>
        <v/>
      </c>
      <c r="X385" s="470" t="str">
        <f>IF($W385="N/A","na",IF($W385="","",IF($W385&gt;0,1,"")))</f>
        <v/>
      </c>
      <c r="Y385" s="447" t="str">
        <f>IF($W385="N/A","na",IF($W385="","",IF($W385&gt;1,1,"")))</f>
        <v/>
      </c>
      <c r="Z385" s="447" t="str">
        <f>IF($W385="N/A","na",IF($W385="","",IF($W385&gt;2,1,"")))</f>
        <v/>
      </c>
      <c r="AA385" s="447" t="str">
        <f>IF($W385="N/A","na",IF($W385="","",IF($W385&gt;3,1,"")))</f>
        <v/>
      </c>
      <c r="AB385" s="446" t="str">
        <f>IF($W385="N/A","na",IF($W385="","",IF($W385&gt;4,1,"")))</f>
        <v/>
      </c>
      <c r="AC385" s="137"/>
      <c r="AD385" s="40"/>
    </row>
    <row r="386" spans="1:30" ht="28.5" outlineLevel="1">
      <c r="A386" s="104"/>
      <c r="B386" s="111"/>
      <c r="C386" s="472"/>
      <c r="D386" s="475"/>
      <c r="E386" s="478"/>
      <c r="F386" s="189" t="s">
        <v>277</v>
      </c>
      <c r="G386" s="114"/>
      <c r="H386" s="23"/>
      <c r="I386" s="480"/>
      <c r="J386" s="464"/>
      <c r="K386" s="464"/>
      <c r="L386" s="470"/>
      <c r="M386" s="447"/>
      <c r="N386" s="447"/>
      <c r="O386" s="447"/>
      <c r="P386" s="446"/>
      <c r="Q386" s="137"/>
      <c r="R386" s="40"/>
      <c r="S386" s="105"/>
      <c r="T386" s="17"/>
      <c r="U386" s="480"/>
      <c r="V386" s="464"/>
      <c r="W386" s="464"/>
      <c r="X386" s="470"/>
      <c r="Y386" s="447"/>
      <c r="Z386" s="447"/>
      <c r="AA386" s="447"/>
      <c r="AB386" s="446"/>
      <c r="AC386" s="137"/>
      <c r="AD386" s="40"/>
    </row>
    <row r="387" spans="1:30" ht="14.25" customHeight="1" outlineLevel="1">
      <c r="A387" s="104"/>
      <c r="B387" s="111"/>
      <c r="C387" s="472"/>
      <c r="D387" s="475"/>
      <c r="E387" s="479"/>
      <c r="F387" s="190" t="s">
        <v>278</v>
      </c>
      <c r="G387" s="117"/>
      <c r="H387" s="19"/>
      <c r="I387" s="469"/>
      <c r="J387" s="464"/>
      <c r="K387" s="464"/>
      <c r="L387" s="470"/>
      <c r="M387" s="447"/>
      <c r="N387" s="447"/>
      <c r="O387" s="447"/>
      <c r="P387" s="446"/>
      <c r="Q387" s="137"/>
      <c r="R387" s="40"/>
      <c r="S387" s="105"/>
      <c r="T387" s="17"/>
      <c r="U387" s="469"/>
      <c r="V387" s="464"/>
      <c r="W387" s="464"/>
      <c r="X387" s="470"/>
      <c r="Y387" s="447"/>
      <c r="Z387" s="447"/>
      <c r="AA387" s="447"/>
      <c r="AB387" s="446"/>
      <c r="AC387" s="137"/>
      <c r="AD387" s="40"/>
    </row>
    <row r="388" spans="1:30" ht="28.5" outlineLevel="1">
      <c r="A388" s="104"/>
      <c r="B388" s="111"/>
      <c r="C388" s="472"/>
      <c r="D388" s="475"/>
      <c r="E388" s="477">
        <v>5</v>
      </c>
      <c r="F388" s="188" t="s">
        <v>279</v>
      </c>
      <c r="G388" s="112"/>
      <c r="H388" s="218"/>
      <c r="I388" s="468"/>
      <c r="J388" s="464" t="str">
        <f>IF(COUNTIF(H388:H389,"N/A")=2,"N/A",IF(COUNT(H388:H389)=0,"",IF(SUM(H388:H389)=0,0,IF(AVERAGE(H388:H389)&lt;1,1,IF(AVERAGE(H388:H389)=1,2)))))</f>
        <v/>
      </c>
      <c r="K388" s="464"/>
      <c r="L388" s="470"/>
      <c r="M388" s="447"/>
      <c r="N388" s="447"/>
      <c r="O388" s="447"/>
      <c r="P388" s="446"/>
      <c r="Q388" s="137"/>
      <c r="R388" s="40"/>
      <c r="S388" s="105"/>
      <c r="T388" s="17"/>
      <c r="U388" s="468"/>
      <c r="V388" s="464" t="str">
        <f>IF(COUNTIF(T388:T389,"N/A")=2,"N/A",IF(COUNT(T388:T389)=0,"",IF(SUM(T388:T389)=0,0,IF(AVERAGE(T388:T389)&lt;1,1,IF(AVERAGE(T388:T389)=1,2)))))</f>
        <v/>
      </c>
      <c r="W388" s="464"/>
      <c r="X388" s="470"/>
      <c r="Y388" s="447"/>
      <c r="Z388" s="447"/>
      <c r="AA388" s="447"/>
      <c r="AB388" s="446"/>
      <c r="AC388" s="137"/>
      <c r="AD388" s="40"/>
    </row>
    <row r="389" spans="1:30" ht="42.75" outlineLevel="1">
      <c r="A389" s="104"/>
      <c r="B389" s="111"/>
      <c r="C389" s="473"/>
      <c r="D389" s="476"/>
      <c r="E389" s="479"/>
      <c r="F389" s="190" t="s">
        <v>661</v>
      </c>
      <c r="G389" s="117"/>
      <c r="H389" s="19"/>
      <c r="I389" s="469"/>
      <c r="J389" s="464"/>
      <c r="K389" s="464"/>
      <c r="L389" s="470"/>
      <c r="M389" s="447"/>
      <c r="N389" s="447"/>
      <c r="O389" s="447"/>
      <c r="P389" s="446"/>
      <c r="Q389" s="137"/>
      <c r="R389" s="40"/>
      <c r="S389" s="105"/>
      <c r="T389" s="17"/>
      <c r="U389" s="469"/>
      <c r="V389" s="464"/>
      <c r="W389" s="464"/>
      <c r="X389" s="470"/>
      <c r="Y389" s="447"/>
      <c r="Z389" s="447"/>
      <c r="AA389" s="447"/>
      <c r="AB389" s="446"/>
      <c r="AC389" s="137"/>
      <c r="AD389" s="40"/>
    </row>
    <row r="390" spans="1:30" ht="42.75" outlineLevel="1">
      <c r="A390" s="104"/>
      <c r="B390" s="111"/>
      <c r="C390" s="471" t="s">
        <v>683</v>
      </c>
      <c r="D390" s="474" t="s">
        <v>662</v>
      </c>
      <c r="E390" s="477">
        <v>3</v>
      </c>
      <c r="F390" s="188" t="s">
        <v>363</v>
      </c>
      <c r="G390" s="130" t="s">
        <v>103</v>
      </c>
      <c r="H390" s="218"/>
      <c r="I390" s="468"/>
      <c r="J390" s="464" t="str">
        <f>IF(COUNTIF(H390:H391,"N/A")=2,"N/A",IF(COUNT(H390:H391)=0,"",IF(SUM(H390:H391)=0,0,IF(AVERAGE(H390:H391)&lt;0.5,1,IF(AVERAGE(H390:H391)=1,3,2)))))</f>
        <v/>
      </c>
      <c r="K390" s="464" t="str">
        <f>IF(COUNTIF(J390:J393,"N/A")=2,"N/A",IF(COUNT(J390:J393)=0,"",IF(COUNTIF(J390,"N/A")=1,SUM(J390:J393,3),IF(COUNTIF(J392,"N/A")=1,SUM(J390:J393,2),SUM(J390:J393)))))</f>
        <v/>
      </c>
      <c r="L390" s="470" t="str">
        <f>IF($K390="N/A","na",IF($K390="","",IF($K390&gt;0,1,"")))</f>
        <v/>
      </c>
      <c r="M390" s="447" t="str">
        <f>IF($K390="N/A","na",IF($K390="","",IF($K390&gt;1,1,"")))</f>
        <v/>
      </c>
      <c r="N390" s="447" t="str">
        <f>IF($K390="N/A","na",IF($K390="","",IF($K390&gt;2,1,"")))</f>
        <v/>
      </c>
      <c r="O390" s="447" t="str">
        <f>IF($K390="N/A","na",IF($K390="","",IF($K390&gt;3,1,"")))</f>
        <v/>
      </c>
      <c r="P390" s="446" t="str">
        <f>IF($K390="N/A","na",IF($K390="","",IF($K390&gt;4,1,"")))</f>
        <v/>
      </c>
      <c r="Q390" s="137"/>
      <c r="R390" s="40"/>
      <c r="S390" s="105"/>
      <c r="T390" s="17"/>
      <c r="U390" s="468"/>
      <c r="V390" s="464" t="str">
        <f>IF(COUNTIF(T390:T391,"N/A")=2,"N/A",IF(COUNT(T390:T391)=0,"",IF(SUM(T390:T391)=0,0,IF(AVERAGE(T390:T391)&lt;0.5,1,IF(AVERAGE(T390:T391)=1,3,2)))))</f>
        <v/>
      </c>
      <c r="W390" s="464" t="str">
        <f>IF(COUNTIF(V390:V393,"N/A")=2,"N/A",IF(V390&lt;3,V390,IF(COUNT(V390:V393)=0,"",SUMIF(V390:V393,"&lt;&gt;N/A"))))</f>
        <v/>
      </c>
      <c r="X390" s="470" t="str">
        <f>IF($W390="N/A","na",IF($W390="","",IF($W390&gt;0,1,"")))</f>
        <v/>
      </c>
      <c r="Y390" s="447" t="str">
        <f>IF($W390="N/A","na",IF($W390="","",IF($W390&gt;1,1,"")))</f>
        <v/>
      </c>
      <c r="Z390" s="447" t="str">
        <f>IF($W390="N/A","na",IF($W390="","",IF($W390&gt;2,1,"")))</f>
        <v/>
      </c>
      <c r="AA390" s="447" t="str">
        <f>IF($W390="N/A","na",IF($W390="","",IF($W390&gt;3,1,"")))</f>
        <v/>
      </c>
      <c r="AB390" s="446" t="str">
        <f>IF($W390="N/A","na",IF($W390="","",IF($W390&gt;4,1,"")))</f>
        <v/>
      </c>
      <c r="AC390" s="137"/>
      <c r="AD390" s="40"/>
    </row>
    <row r="391" spans="1:30" ht="14.25" customHeight="1" outlineLevel="1">
      <c r="A391" s="104"/>
      <c r="B391" s="111"/>
      <c r="C391" s="472"/>
      <c r="D391" s="475"/>
      <c r="E391" s="479"/>
      <c r="F391" s="190" t="s">
        <v>280</v>
      </c>
      <c r="G391" s="117"/>
      <c r="H391" s="19"/>
      <c r="I391" s="469"/>
      <c r="J391" s="464"/>
      <c r="K391" s="464"/>
      <c r="L391" s="470"/>
      <c r="M391" s="447"/>
      <c r="N391" s="447"/>
      <c r="O391" s="447"/>
      <c r="P391" s="446"/>
      <c r="Q391" s="115"/>
      <c r="R391" s="40"/>
      <c r="S391" s="105"/>
      <c r="T391" s="17"/>
      <c r="U391" s="469"/>
      <c r="V391" s="464"/>
      <c r="W391" s="464"/>
      <c r="X391" s="470"/>
      <c r="Y391" s="447"/>
      <c r="Z391" s="447"/>
      <c r="AA391" s="447"/>
      <c r="AB391" s="446"/>
      <c r="AC391" s="115"/>
      <c r="AD391" s="40"/>
    </row>
    <row r="392" spans="1:30" ht="28.5" outlineLevel="1">
      <c r="A392" s="104"/>
      <c r="B392" s="111"/>
      <c r="C392" s="472"/>
      <c r="D392" s="475"/>
      <c r="E392" s="477">
        <v>5</v>
      </c>
      <c r="F392" s="188" t="s">
        <v>281</v>
      </c>
      <c r="G392" s="112"/>
      <c r="H392" s="218"/>
      <c r="I392" s="468"/>
      <c r="J392" s="464" t="str">
        <f>IF(COUNTIF(H392:H393,"N/A")=2,"N/A",IF(COUNT(H392:H393)=0,"",IF(SUM(H392:H393)=0,0,IF(AVERAGE(H392:H393)&lt;1,1,IF(AVERAGE(H392:H393)=1,2)))))</f>
        <v/>
      </c>
      <c r="K392" s="464"/>
      <c r="L392" s="470"/>
      <c r="M392" s="447"/>
      <c r="N392" s="447"/>
      <c r="O392" s="447"/>
      <c r="P392" s="446"/>
      <c r="Q392" s="115"/>
      <c r="R392" s="40"/>
      <c r="S392" s="105"/>
      <c r="T392" s="17"/>
      <c r="U392" s="468"/>
      <c r="V392" s="464" t="str">
        <f>IF(COUNTIF(T392:T393,"N/A")=2,"N/A",IF(COUNT(T392:T393)=0,"",IF(SUM(T392:T393)=0,0,IF(AVERAGE(T392:T393)&lt;1,1,IF(AVERAGE(T392:T393)=1,2)))))</f>
        <v/>
      </c>
      <c r="W392" s="464"/>
      <c r="X392" s="470"/>
      <c r="Y392" s="447"/>
      <c r="Z392" s="447"/>
      <c r="AA392" s="447"/>
      <c r="AB392" s="446"/>
      <c r="AC392" s="115"/>
      <c r="AD392" s="40"/>
    </row>
    <row r="393" spans="1:30" ht="14.25" customHeight="1" outlineLevel="1">
      <c r="A393" s="104"/>
      <c r="B393" s="111"/>
      <c r="C393" s="473"/>
      <c r="D393" s="476"/>
      <c r="E393" s="479"/>
      <c r="F393" s="190" t="s">
        <v>282</v>
      </c>
      <c r="G393" s="117"/>
      <c r="H393" s="19"/>
      <c r="I393" s="469"/>
      <c r="J393" s="464"/>
      <c r="K393" s="464"/>
      <c r="L393" s="470"/>
      <c r="M393" s="447"/>
      <c r="N393" s="447"/>
      <c r="O393" s="447"/>
      <c r="P393" s="446"/>
      <c r="Q393" s="115"/>
      <c r="R393" s="40"/>
      <c r="S393" s="105"/>
      <c r="T393" s="17"/>
      <c r="U393" s="469"/>
      <c r="V393" s="464"/>
      <c r="W393" s="464"/>
      <c r="X393" s="470"/>
      <c r="Y393" s="447"/>
      <c r="Z393" s="447"/>
      <c r="AA393" s="447"/>
      <c r="AB393" s="446"/>
      <c r="AC393" s="115"/>
      <c r="AD393" s="40"/>
    </row>
    <row r="394" spans="1:30" ht="14.25" customHeight="1" outlineLevel="1">
      <c r="A394" s="104"/>
      <c r="B394" s="111"/>
      <c r="C394" s="471" t="s">
        <v>684</v>
      </c>
      <c r="D394" s="474" t="s">
        <v>663</v>
      </c>
      <c r="E394" s="477">
        <v>3</v>
      </c>
      <c r="F394" s="188" t="s">
        <v>283</v>
      </c>
      <c r="G394" s="112"/>
      <c r="H394" s="17"/>
      <c r="I394" s="468"/>
      <c r="J394" s="464" t="str">
        <f>IF(COUNTIF(H394:H396,"N/A")=3,"N/A",IF(COUNT(H394:H396)=0,"",IF(SUM(H394:H396)=0,0,IF(AVERAGE(H394:H396)&lt;0.5,1,IF(AVERAGE(H394:H396)=1,3,2)))))</f>
        <v/>
      </c>
      <c r="K394" s="464" t="str">
        <f>IF(COUNTIF(J394:J397,"N/A")=2,"N/A",IF(COUNT(J394:J397)=0,"",IF(COUNTIF(J394,"N/A")=1,SUM(J394:J397,3),IF(COUNTIF(J397,"N/A")=1,SUM(J394:J397,2),SUM(J394:J397)))))</f>
        <v/>
      </c>
      <c r="L394" s="470" t="str">
        <f>IF($K394="N/A","na",IF($K394="","",IF($K394&gt;0,1,"")))</f>
        <v/>
      </c>
      <c r="M394" s="447" t="str">
        <f>IF($K394="N/A","na",IF($K394="","",IF($K394&gt;1,1,"")))</f>
        <v/>
      </c>
      <c r="N394" s="447" t="str">
        <f>IF($K394="N/A","na",IF($K394="","",IF($K394&gt;2,1,"")))</f>
        <v/>
      </c>
      <c r="O394" s="447" t="str">
        <f>IF($K394="N/A","na",IF($K394="","",IF($K394&gt;3,1,"")))</f>
        <v/>
      </c>
      <c r="P394" s="446" t="str">
        <f>IF($K394="N/A","na",IF($K394="","",IF($K394&gt;4,1,"")))</f>
        <v/>
      </c>
      <c r="Q394" s="115"/>
      <c r="R394" s="40"/>
      <c r="S394" s="105"/>
      <c r="T394" s="17"/>
      <c r="U394" s="468"/>
      <c r="V394" s="464" t="str">
        <f>IF(COUNTIF(T394:T396,"N/A")=3,"N/A",IF(COUNT(T394:T396)=0,"",IF(SUM(T394:T396)=0,0,IF(AVERAGE(T394:T396)&lt;0.5,1,IF(AVERAGE(T394:T396)=1,3,2)))))</f>
        <v/>
      </c>
      <c r="W394" s="464" t="str">
        <f>IF(COUNTIF(V394:V397,"N/A")=2,"N/A",IF(V394&lt;3,V394,IF(COUNT(V394:V397)=0,"",SUMIF(V394:V397,"&lt;&gt;N/A"))))</f>
        <v/>
      </c>
      <c r="X394" s="470" t="str">
        <f>IF($W394="N/A","na",IF($W394="","",IF($W394&gt;0,1,"")))</f>
        <v/>
      </c>
      <c r="Y394" s="447" t="str">
        <f>IF($W394="N/A","na",IF($W394="","",IF($W394&gt;1,1,"")))</f>
        <v/>
      </c>
      <c r="Z394" s="447" t="str">
        <f>IF($W394="N/A","na",IF($W394="","",IF($W394&gt;2,1,"")))</f>
        <v/>
      </c>
      <c r="AA394" s="447" t="str">
        <f>IF($W394="N/A","na",IF($W394="","",IF($W394&gt;3,1,"")))</f>
        <v/>
      </c>
      <c r="AB394" s="446" t="str">
        <f>IF($W394="N/A","na",IF($W394="","",IF($W394&gt;4,1,"")))</f>
        <v/>
      </c>
      <c r="AC394" s="115"/>
      <c r="AD394" s="40"/>
    </row>
    <row r="395" spans="1:30" ht="14.25" customHeight="1" outlineLevel="1">
      <c r="A395" s="104"/>
      <c r="B395" s="111"/>
      <c r="C395" s="472"/>
      <c r="D395" s="475"/>
      <c r="E395" s="478"/>
      <c r="F395" s="189" t="s">
        <v>284</v>
      </c>
      <c r="G395" s="114"/>
      <c r="H395" s="18"/>
      <c r="I395" s="480"/>
      <c r="J395" s="464"/>
      <c r="K395" s="464"/>
      <c r="L395" s="470"/>
      <c r="M395" s="447"/>
      <c r="N395" s="447"/>
      <c r="O395" s="447"/>
      <c r="P395" s="446"/>
      <c r="Q395" s="115"/>
      <c r="R395" s="40"/>
      <c r="S395" s="105"/>
      <c r="T395" s="17"/>
      <c r="U395" s="480"/>
      <c r="V395" s="464"/>
      <c r="W395" s="464"/>
      <c r="X395" s="470"/>
      <c r="Y395" s="447"/>
      <c r="Z395" s="447"/>
      <c r="AA395" s="447"/>
      <c r="AB395" s="446"/>
      <c r="AC395" s="115"/>
      <c r="AD395" s="40"/>
    </row>
    <row r="396" spans="1:30" ht="14.25" customHeight="1" outlineLevel="1">
      <c r="A396" s="104"/>
      <c r="B396" s="111"/>
      <c r="C396" s="472"/>
      <c r="D396" s="475"/>
      <c r="E396" s="479"/>
      <c r="F396" s="190" t="s">
        <v>285</v>
      </c>
      <c r="G396" s="117"/>
      <c r="H396" s="20"/>
      <c r="I396" s="469"/>
      <c r="J396" s="464"/>
      <c r="K396" s="464"/>
      <c r="L396" s="470"/>
      <c r="M396" s="447"/>
      <c r="N396" s="447"/>
      <c r="O396" s="447"/>
      <c r="P396" s="446"/>
      <c r="Q396" s="115"/>
      <c r="R396" s="40"/>
      <c r="S396" s="105"/>
      <c r="T396" s="17"/>
      <c r="U396" s="469"/>
      <c r="V396" s="464"/>
      <c r="W396" s="464"/>
      <c r="X396" s="470"/>
      <c r="Y396" s="447"/>
      <c r="Z396" s="447"/>
      <c r="AA396" s="447"/>
      <c r="AB396" s="446"/>
      <c r="AC396" s="115"/>
      <c r="AD396" s="40"/>
    </row>
    <row r="397" spans="1:30" ht="28.5" outlineLevel="1">
      <c r="A397" s="104"/>
      <c r="B397" s="111"/>
      <c r="C397" s="473"/>
      <c r="D397" s="476"/>
      <c r="E397" s="201">
        <v>5</v>
      </c>
      <c r="F397" s="202" t="s">
        <v>286</v>
      </c>
      <c r="G397" s="126"/>
      <c r="H397" s="17"/>
      <c r="I397" s="32"/>
      <c r="J397" s="27" t="str">
        <f>IF(COUNTIF(H397,"N/A")=1,"N/A",IF(COUNT(H397)=0,"",IF(SUM(H397)=0,0,IF(AVERAGE(H397)&lt;1,1,IF(AVERAGE(H397)=1,2)))))</f>
        <v/>
      </c>
      <c r="K397" s="464"/>
      <c r="L397" s="470"/>
      <c r="M397" s="447"/>
      <c r="N397" s="447"/>
      <c r="O397" s="447"/>
      <c r="P397" s="446"/>
      <c r="Q397" s="115"/>
      <c r="R397" s="40"/>
      <c r="S397" s="105"/>
      <c r="T397" s="17"/>
      <c r="U397" s="32"/>
      <c r="V397" s="27" t="str">
        <f>IF(COUNTIF(T397,"N/A")=1,"N/A",IF(COUNT(T397)=0,"",IF(SUM(T397)=0,0,IF(AVERAGE(T397)&lt;1,1,IF(AVERAGE(T397)=1,2)))))</f>
        <v/>
      </c>
      <c r="W397" s="464"/>
      <c r="X397" s="470"/>
      <c r="Y397" s="447"/>
      <c r="Z397" s="447"/>
      <c r="AA397" s="447"/>
      <c r="AB397" s="446"/>
      <c r="AC397" s="115"/>
      <c r="AD397" s="40"/>
    </row>
    <row r="398" spans="1:30" ht="15" customHeight="1" outlineLevel="1">
      <c r="A398" s="104"/>
      <c r="B398" s="111"/>
      <c r="C398" s="506" t="s">
        <v>685</v>
      </c>
      <c r="D398" s="474" t="s">
        <v>665</v>
      </c>
      <c r="E398" s="477">
        <v>3</v>
      </c>
      <c r="F398" s="188" t="s">
        <v>287</v>
      </c>
      <c r="G398" s="122" t="s">
        <v>51</v>
      </c>
      <c r="H398" s="17"/>
      <c r="I398" s="468"/>
      <c r="J398" s="464" t="str">
        <f>IF(COUNTIF(H398:H400,"N/A")=3,"N/A",IF(COUNT(H398:H400)=0,"",IF(SUM(H398:H400)=0,0,IF(AVERAGE(H398:H400)&lt;0.5,1,IF(AVERAGE(H398:H400)=1,3,2)))))</f>
        <v/>
      </c>
      <c r="K398" s="464" t="str">
        <f>IF(COUNTIF(J398:J401,"N/A")=2,"N/A",IF(COUNT(J398:J401)=0,"",IF(COUNTIF(J398,"N/A")=1,SUM(J398:J401,3),IF(COUNTIF(J401,"N/A")=1,SUM(J398:J401,2),SUM(J398:J401)))))</f>
        <v/>
      </c>
      <c r="L398" s="470" t="str">
        <f>IF($K398="N/A","na",IF($K398="","",IF($K398&gt;0,1,"")))</f>
        <v/>
      </c>
      <c r="M398" s="447" t="str">
        <f>IF($K398="N/A","na",IF($K398="","",IF($K398&gt;1,1,"")))</f>
        <v/>
      </c>
      <c r="N398" s="447" t="str">
        <f>IF($K398="N/A","na",IF($K398="","",IF($K398&gt;2,1,"")))</f>
        <v/>
      </c>
      <c r="O398" s="447" t="str">
        <f>IF($K398="N/A","na",IF($K398="","",IF($K398&gt;3,1,"")))</f>
        <v/>
      </c>
      <c r="P398" s="446" t="str">
        <f>IF($K398="N/A","na",IF($K398="","",IF($K398&gt;4,1,"")))</f>
        <v/>
      </c>
      <c r="Q398" s="115"/>
      <c r="R398" s="40"/>
      <c r="S398" s="105"/>
      <c r="T398" s="17"/>
      <c r="U398" s="468"/>
      <c r="V398" s="464" t="str">
        <f>IF(COUNTIF(T398:T400,"N/A")=3,"N/A",IF(COUNT(T398:T400)=0,"",IF(SUM(T398:T400)=0,0,IF(AVERAGE(T398:T400)&lt;0.5,1,IF(AVERAGE(T398:T400)=1,3,2)))))</f>
        <v/>
      </c>
      <c r="W398" s="464" t="str">
        <f>IF(COUNTIF(V398:V401,"N/A")=2,"N/A",IF(V398&lt;3,V398,IF(COUNT(V398:V401)=0,"",SUMIF(V398:V401,"&lt;&gt;N/A"))))</f>
        <v/>
      </c>
      <c r="X398" s="470" t="str">
        <f>IF($W398="N/A","na",IF($W398="","",IF($W398&gt;0,1,"")))</f>
        <v/>
      </c>
      <c r="Y398" s="447" t="str">
        <f>IF($W398="N/A","na",IF($W398="","",IF($W398&gt;1,1,"")))</f>
        <v/>
      </c>
      <c r="Z398" s="447" t="str">
        <f>IF($W398="N/A","na",IF($W398="","",IF($W398&gt;2,1,"")))</f>
        <v/>
      </c>
      <c r="AA398" s="447" t="str">
        <f>IF($W398="N/A","na",IF($W398="","",IF($W398&gt;3,1,"")))</f>
        <v/>
      </c>
      <c r="AB398" s="446" t="str">
        <f>IF($W398="N/A","na",IF($W398="","",IF($W398&gt;4,1,"")))</f>
        <v/>
      </c>
      <c r="AC398" s="115"/>
      <c r="AD398" s="40"/>
    </row>
    <row r="399" spans="1:30" ht="15" customHeight="1" outlineLevel="1">
      <c r="A399" s="104"/>
      <c r="B399" s="111"/>
      <c r="C399" s="507"/>
      <c r="D399" s="475"/>
      <c r="E399" s="478"/>
      <c r="F399" s="189" t="s">
        <v>288</v>
      </c>
      <c r="G399" s="118" t="s">
        <v>92</v>
      </c>
      <c r="H399" s="22"/>
      <c r="I399" s="480"/>
      <c r="J399" s="464"/>
      <c r="K399" s="464"/>
      <c r="L399" s="470"/>
      <c r="M399" s="447"/>
      <c r="N399" s="447"/>
      <c r="O399" s="447"/>
      <c r="P399" s="446"/>
      <c r="Q399" s="115"/>
      <c r="R399" s="40"/>
      <c r="S399" s="105"/>
      <c r="T399" s="17"/>
      <c r="U399" s="480"/>
      <c r="V399" s="464"/>
      <c r="W399" s="464"/>
      <c r="X399" s="470"/>
      <c r="Y399" s="447"/>
      <c r="Z399" s="447"/>
      <c r="AA399" s="447"/>
      <c r="AB399" s="446"/>
      <c r="AC399" s="115"/>
      <c r="AD399" s="40"/>
    </row>
    <row r="400" spans="1:30" ht="15" customHeight="1" outlineLevel="1">
      <c r="A400" s="104"/>
      <c r="B400" s="111"/>
      <c r="C400" s="507"/>
      <c r="D400" s="475"/>
      <c r="E400" s="479"/>
      <c r="F400" s="190" t="s">
        <v>289</v>
      </c>
      <c r="G400" s="124" t="s">
        <v>52</v>
      </c>
      <c r="H400" s="19"/>
      <c r="I400" s="469"/>
      <c r="J400" s="464"/>
      <c r="K400" s="464"/>
      <c r="L400" s="470"/>
      <c r="M400" s="447"/>
      <c r="N400" s="447"/>
      <c r="O400" s="447"/>
      <c r="P400" s="446"/>
      <c r="Q400" s="115"/>
      <c r="R400" s="40"/>
      <c r="S400" s="105"/>
      <c r="T400" s="17"/>
      <c r="U400" s="469"/>
      <c r="V400" s="464"/>
      <c r="W400" s="464"/>
      <c r="X400" s="470"/>
      <c r="Y400" s="447"/>
      <c r="Z400" s="447"/>
      <c r="AA400" s="447"/>
      <c r="AB400" s="446"/>
      <c r="AC400" s="115"/>
      <c r="AD400" s="40"/>
    </row>
    <row r="401" spans="1:30" ht="28.5" outlineLevel="1">
      <c r="A401" s="104"/>
      <c r="B401" s="111"/>
      <c r="C401" s="508"/>
      <c r="D401" s="476"/>
      <c r="E401" s="201">
        <v>5</v>
      </c>
      <c r="F401" s="202" t="s">
        <v>290</v>
      </c>
      <c r="G401" s="126"/>
      <c r="H401" s="17"/>
      <c r="I401" s="32"/>
      <c r="J401" s="27" t="str">
        <f>IF(COUNTIF(H401,"N/A")=1,"N/A",IF(COUNT(H401)=0,"",IF(SUM(H401)=0,0,IF(AVERAGE(H401)&lt;1,1,IF(AVERAGE(H401)=1,2)))))</f>
        <v/>
      </c>
      <c r="K401" s="464"/>
      <c r="L401" s="470"/>
      <c r="M401" s="447"/>
      <c r="N401" s="447"/>
      <c r="O401" s="447"/>
      <c r="P401" s="446"/>
      <c r="Q401" s="115"/>
      <c r="R401" s="40"/>
      <c r="S401" s="105"/>
      <c r="T401" s="17"/>
      <c r="U401" s="32"/>
      <c r="V401" s="27" t="str">
        <f>IF(COUNTIF(T401,"N/A")=1,"N/A",IF(COUNT(T401)=0,"",IF(SUM(T401)=0,0,IF(AVERAGE(T401)&lt;1,1,IF(AVERAGE(T401)=1,2)))))</f>
        <v/>
      </c>
      <c r="W401" s="464"/>
      <c r="X401" s="470"/>
      <c r="Y401" s="447"/>
      <c r="Z401" s="447"/>
      <c r="AA401" s="447"/>
      <c r="AB401" s="446"/>
      <c r="AC401" s="115"/>
      <c r="AD401" s="40"/>
    </row>
    <row r="402" spans="1:30" ht="28.5" outlineLevel="1">
      <c r="A402" s="104"/>
      <c r="B402" s="111"/>
      <c r="C402" s="506" t="s">
        <v>686</v>
      </c>
      <c r="D402" s="474" t="s">
        <v>666</v>
      </c>
      <c r="E402" s="477">
        <v>3</v>
      </c>
      <c r="F402" s="197" t="s">
        <v>291</v>
      </c>
      <c r="G402" s="112"/>
      <c r="H402" s="218"/>
      <c r="I402" s="468"/>
      <c r="J402" s="464" t="str">
        <f>IF(COUNTIF(H402:H406,"N/A")=5,"N/A",IF(COUNT(H402:H406)=0,"",IF(SUM(H402:H406)=0,0,IF(AVERAGE(H402:H406)&lt;0.5,1,IF(AVERAGE(H402:H406)=1,3,2)))))</f>
        <v/>
      </c>
      <c r="K402" s="464" t="str">
        <f>IF(COUNTIF(J402:J409,"N/A")=2,"N/A",IF(COUNT(J402:J409)=0,"",IF(COUNTIF(J402,"N/A")=1,SUM(J402:J409,3),IF(COUNTIF(J407,"N/A")=1,SUM(J402:J409,2),SUM(J402:J409)))))</f>
        <v/>
      </c>
      <c r="L402" s="470" t="str">
        <f>IF($K402="N/A","na",IF($K402="","",IF($K402&gt;0,1,"")))</f>
        <v/>
      </c>
      <c r="M402" s="447" t="str">
        <f>IF($K402="N/A","na",IF($K402="","",IF($K402&gt;1,1,"")))</f>
        <v/>
      </c>
      <c r="N402" s="447" t="str">
        <f>IF($K402="N/A","na",IF($K402="","",IF($K402&gt;2,1,"")))</f>
        <v/>
      </c>
      <c r="O402" s="447" t="str">
        <f>IF($K402="N/A","na",IF($K402="","",IF($K402&gt;3,1,"")))</f>
        <v/>
      </c>
      <c r="P402" s="446" t="str">
        <f>IF($K402="N/A","na",IF($K402="","",IF($K402&gt;4,1,"")))</f>
        <v/>
      </c>
      <c r="Q402" s="115"/>
      <c r="R402" s="40"/>
      <c r="S402" s="105"/>
      <c r="T402" s="17"/>
      <c r="U402" s="468"/>
      <c r="V402" s="464" t="str">
        <f>IF(COUNTIF(T402:T406,"N/A")=5,"N/A",IF(COUNT(T402:T406)=0,"",IF(SUM(T402:T406)=0,0,IF(AVERAGE(T402:T406)&lt;0.5,1,IF(AVERAGE(T402:T406)=1,3,2)))))</f>
        <v/>
      </c>
      <c r="W402" s="464" t="str">
        <f>IF(COUNTIF(V402:V409,"N/A")=2,"N/A",IF(V402&lt;3,V402,IF(COUNT(V402:V409)=0,"",SUMIF(V402:V409,"&lt;&gt;N/A"))))</f>
        <v/>
      </c>
      <c r="X402" s="470" t="str">
        <f>IF($W402="N/A","na",IF($W402="","",IF($W402&gt;0,1,"")))</f>
        <v/>
      </c>
      <c r="Y402" s="447" t="str">
        <f>IF($W402="N/A","na",IF($W402="","",IF($W402&gt;1,1,"")))</f>
        <v/>
      </c>
      <c r="Z402" s="447" t="str">
        <f>IF($W402="N/A","na",IF($W402="","",IF($W402&gt;2,1,"")))</f>
        <v/>
      </c>
      <c r="AA402" s="447" t="str">
        <f>IF($W402="N/A","na",IF($W402="","",IF($W402&gt;3,1,"")))</f>
        <v/>
      </c>
      <c r="AB402" s="446" t="str">
        <f>IF($W402="N/A","na",IF($W402="","",IF($W402&gt;4,1,"")))</f>
        <v/>
      </c>
      <c r="AC402" s="115"/>
      <c r="AD402" s="40"/>
    </row>
    <row r="403" spans="1:30" ht="14.25" customHeight="1" outlineLevel="1">
      <c r="A403" s="104"/>
      <c r="B403" s="111"/>
      <c r="C403" s="507"/>
      <c r="D403" s="475"/>
      <c r="E403" s="478"/>
      <c r="F403" s="189" t="s">
        <v>292</v>
      </c>
      <c r="G403" s="114"/>
      <c r="H403" s="18"/>
      <c r="I403" s="480"/>
      <c r="J403" s="464"/>
      <c r="K403" s="464"/>
      <c r="L403" s="470"/>
      <c r="M403" s="447"/>
      <c r="N403" s="447"/>
      <c r="O403" s="447"/>
      <c r="P403" s="446"/>
      <c r="Q403" s="115"/>
      <c r="R403" s="40"/>
      <c r="S403" s="105"/>
      <c r="T403" s="17"/>
      <c r="U403" s="480"/>
      <c r="V403" s="464"/>
      <c r="W403" s="464"/>
      <c r="X403" s="470"/>
      <c r="Y403" s="447"/>
      <c r="Z403" s="447"/>
      <c r="AA403" s="447"/>
      <c r="AB403" s="446"/>
      <c r="AC403" s="115"/>
      <c r="AD403" s="40"/>
    </row>
    <row r="404" spans="1:30" ht="33" customHeight="1" outlineLevel="1">
      <c r="A404" s="104"/>
      <c r="B404" s="111"/>
      <c r="C404" s="507"/>
      <c r="D404" s="475"/>
      <c r="E404" s="478"/>
      <c r="F404" s="189" t="s">
        <v>293</v>
      </c>
      <c r="G404" s="114"/>
      <c r="H404" s="22"/>
      <c r="I404" s="480"/>
      <c r="J404" s="464"/>
      <c r="K404" s="464"/>
      <c r="L404" s="470"/>
      <c r="M404" s="447"/>
      <c r="N404" s="447"/>
      <c r="O404" s="447"/>
      <c r="P404" s="446"/>
      <c r="Q404" s="115"/>
      <c r="R404" s="40"/>
      <c r="S404" s="105"/>
      <c r="T404" s="17"/>
      <c r="U404" s="480"/>
      <c r="V404" s="464"/>
      <c r="W404" s="464"/>
      <c r="X404" s="470"/>
      <c r="Y404" s="447"/>
      <c r="Z404" s="447"/>
      <c r="AA404" s="447"/>
      <c r="AB404" s="446"/>
      <c r="AC404" s="115"/>
      <c r="AD404" s="40"/>
    </row>
    <row r="405" spans="1:30" ht="28.5" outlineLevel="1">
      <c r="A405" s="104"/>
      <c r="B405" s="111"/>
      <c r="C405" s="507"/>
      <c r="D405" s="475"/>
      <c r="E405" s="478"/>
      <c r="F405" s="189" t="s">
        <v>294</v>
      </c>
      <c r="G405" s="114"/>
      <c r="H405" s="18"/>
      <c r="I405" s="480"/>
      <c r="J405" s="464"/>
      <c r="K405" s="464"/>
      <c r="L405" s="470"/>
      <c r="M405" s="447"/>
      <c r="N405" s="447"/>
      <c r="O405" s="447"/>
      <c r="P405" s="446"/>
      <c r="Q405" s="115"/>
      <c r="R405" s="40"/>
      <c r="S405" s="105"/>
      <c r="T405" s="17"/>
      <c r="U405" s="480"/>
      <c r="V405" s="464"/>
      <c r="W405" s="464"/>
      <c r="X405" s="470"/>
      <c r="Y405" s="447"/>
      <c r="Z405" s="447"/>
      <c r="AA405" s="447"/>
      <c r="AB405" s="446"/>
      <c r="AC405" s="115"/>
      <c r="AD405" s="40"/>
    </row>
    <row r="406" spans="1:30" ht="14.25" customHeight="1" outlineLevel="1">
      <c r="A406" s="104"/>
      <c r="B406" s="111"/>
      <c r="C406" s="507"/>
      <c r="D406" s="475"/>
      <c r="E406" s="479"/>
      <c r="F406" s="190" t="s">
        <v>295</v>
      </c>
      <c r="G406" s="117"/>
      <c r="H406" s="20"/>
      <c r="I406" s="469"/>
      <c r="J406" s="464"/>
      <c r="K406" s="464"/>
      <c r="L406" s="470"/>
      <c r="M406" s="447"/>
      <c r="N406" s="447"/>
      <c r="O406" s="447"/>
      <c r="P406" s="446"/>
      <c r="Q406" s="115"/>
      <c r="R406" s="40"/>
      <c r="S406" s="105"/>
      <c r="T406" s="17"/>
      <c r="U406" s="469"/>
      <c r="V406" s="464"/>
      <c r="W406" s="464"/>
      <c r="X406" s="470"/>
      <c r="Y406" s="447"/>
      <c r="Z406" s="447"/>
      <c r="AA406" s="447"/>
      <c r="AB406" s="446"/>
      <c r="AC406" s="115"/>
      <c r="AD406" s="40"/>
    </row>
    <row r="407" spans="1:30" ht="28.5" outlineLevel="1">
      <c r="A407" s="104"/>
      <c r="B407" s="111"/>
      <c r="C407" s="507"/>
      <c r="D407" s="475"/>
      <c r="E407" s="477">
        <v>5</v>
      </c>
      <c r="F407" s="188" t="s">
        <v>296</v>
      </c>
      <c r="G407" s="112"/>
      <c r="H407" s="218"/>
      <c r="I407" s="468"/>
      <c r="J407" s="464" t="str">
        <f>IF(COUNTIF(H407:H409,"N/A")=3,"N/A",IF(COUNT(H407:H409)=0,"",IF(SUM(H407:H409)=0,0,IF(AVERAGE(H407:H409)&lt;1,1,IF(AVERAGE(H407:H409)=1,2)))))</f>
        <v/>
      </c>
      <c r="K407" s="464"/>
      <c r="L407" s="470"/>
      <c r="M407" s="447"/>
      <c r="N407" s="447"/>
      <c r="O407" s="447"/>
      <c r="P407" s="446"/>
      <c r="Q407" s="115"/>
      <c r="R407" s="40"/>
      <c r="S407" s="105"/>
      <c r="T407" s="17"/>
      <c r="U407" s="468"/>
      <c r="V407" s="464" t="str">
        <f>IF(COUNTIF(T407:T409,"N/A")=3,"N/A",IF(COUNT(T407:T409)=0,"",IF(SUM(T407:T409)=0,0,IF(AVERAGE(T407:T409)&lt;1,1,IF(AVERAGE(T407:T409)=1,2)))))</f>
        <v/>
      </c>
      <c r="W407" s="464"/>
      <c r="X407" s="470"/>
      <c r="Y407" s="447"/>
      <c r="Z407" s="447"/>
      <c r="AA407" s="447"/>
      <c r="AB407" s="446"/>
      <c r="AC407" s="115"/>
      <c r="AD407" s="40"/>
    </row>
    <row r="408" spans="1:30" ht="28.5" outlineLevel="1">
      <c r="A408" s="104"/>
      <c r="B408" s="111"/>
      <c r="C408" s="507"/>
      <c r="D408" s="475"/>
      <c r="E408" s="478"/>
      <c r="F408" s="189" t="s">
        <v>297</v>
      </c>
      <c r="G408" s="114"/>
      <c r="H408" s="18"/>
      <c r="I408" s="480"/>
      <c r="J408" s="464"/>
      <c r="K408" s="464"/>
      <c r="L408" s="470"/>
      <c r="M408" s="447"/>
      <c r="N408" s="447"/>
      <c r="O408" s="447"/>
      <c r="P408" s="446"/>
      <c r="Q408" s="115"/>
      <c r="R408" s="40"/>
      <c r="S408" s="105"/>
      <c r="T408" s="17"/>
      <c r="U408" s="480"/>
      <c r="V408" s="464"/>
      <c r="W408" s="464"/>
      <c r="X408" s="470"/>
      <c r="Y408" s="447"/>
      <c r="Z408" s="447"/>
      <c r="AA408" s="447"/>
      <c r="AB408" s="446"/>
      <c r="AC408" s="115"/>
      <c r="AD408" s="40"/>
    </row>
    <row r="409" spans="1:30" ht="15" customHeight="1" outlineLevel="1" thickBot="1">
      <c r="A409" s="104"/>
      <c r="B409" s="138"/>
      <c r="C409" s="508"/>
      <c r="D409" s="476"/>
      <c r="E409" s="479"/>
      <c r="F409" s="190" t="s">
        <v>298</v>
      </c>
      <c r="G409" s="117"/>
      <c r="H409" s="20"/>
      <c r="I409" s="469"/>
      <c r="J409" s="464"/>
      <c r="K409" s="464"/>
      <c r="L409" s="511"/>
      <c r="M409" s="509"/>
      <c r="N409" s="509"/>
      <c r="O409" s="509"/>
      <c r="P409" s="510"/>
      <c r="Q409" s="133"/>
      <c r="R409" s="41"/>
      <c r="S409" s="105"/>
      <c r="T409" s="17"/>
      <c r="U409" s="469"/>
      <c r="V409" s="464"/>
      <c r="W409" s="464"/>
      <c r="X409" s="511"/>
      <c r="Y409" s="509"/>
      <c r="Z409" s="509"/>
      <c r="AA409" s="509"/>
      <c r="AB409" s="510"/>
      <c r="AC409" s="133"/>
      <c r="AD409" s="41"/>
    </row>
    <row r="410" spans="1:30" ht="20.25" customHeight="1" thickTop="1" thickBot="1">
      <c r="A410" s="125"/>
      <c r="B410" s="184">
        <v>7</v>
      </c>
      <c r="C410" s="499" t="s">
        <v>667</v>
      </c>
      <c r="D410" s="499"/>
      <c r="E410" s="499"/>
      <c r="F410" s="499"/>
      <c r="G410" s="185"/>
      <c r="H410" s="185"/>
      <c r="I410" s="185"/>
      <c r="J410" s="194" t="s">
        <v>1</v>
      </c>
      <c r="K410" s="28" t="str">
        <f>IF(COUNTIF(K411:K425,"N/A")=3,"N/A",IF(COUNT(K411:K425)=0,"",SUM(K411:K425)/(COUNTIF(K411:K425,"&gt;=0")*5)))</f>
        <v/>
      </c>
      <c r="L410" s="150" t="str">
        <f>IF($K410="N/A","",IF($K410="","",IF($K410&gt;=0.2,1,"")))</f>
        <v/>
      </c>
      <c r="M410" s="151" t="str">
        <f>IF($K410="N/A","",IF($K410="","",IF($K410&gt;=0.4,1,"")))</f>
        <v/>
      </c>
      <c r="N410" s="151" t="str">
        <f>IF($K410="N/A","",IF($K410="","",IF($K410&gt;=0.6,1,"")))</f>
        <v/>
      </c>
      <c r="O410" s="151" t="str">
        <f>IF($K410="N/A","",IF($K410="","",IF($K410&gt;=0.8,1,"")))</f>
        <v/>
      </c>
      <c r="P410" s="152" t="str">
        <f>IF($K410="N/A","",IF($K410="","",IF($K410=1,1,"")))</f>
        <v/>
      </c>
      <c r="Q410" s="149" t="str">
        <f>IF(AND(K410&gt;=99.8%,K410&lt;=100%),"A",IF(AND(K410&gt;=96%,K410&lt;=99.79%),"B",IF(AND(K410&gt;=87%,K410&lt;=95.99%),"C",IF(K410&lt;=86.99%,"D"," "))))</f>
        <v xml:space="preserve"> </v>
      </c>
      <c r="R410" s="261" t="str">
        <f>IF(K410="","",IF(K410="N/A",R260/7,((R260*K410)/7)))</f>
        <v/>
      </c>
      <c r="S410" s="105"/>
      <c r="T410" s="185"/>
      <c r="U410" s="185"/>
      <c r="V410" s="194" t="s">
        <v>1</v>
      </c>
      <c r="W410" s="28" t="str">
        <f>IF(COUNTIF(W411:W425,"N/A")=6,"N/A",IF(COUNT(W411:W425)=0,"",SUM(W411:W425)/(COUNTIF(W411:W425,"&gt;=0")*5)))</f>
        <v/>
      </c>
      <c r="X410" s="150" t="str">
        <f>IF($W410="N/A","",IF($W410="","",IF($W410&gt;=0.2,1,"")))</f>
        <v/>
      </c>
      <c r="Y410" s="151" t="str">
        <f>IF($W410="N/A","",IF($W410="","",IF($W410&gt;=0.4,1,"")))</f>
        <v/>
      </c>
      <c r="Z410" s="151" t="str">
        <f>IF($W410="N/A","",IF($W410="","",IF($W410&gt;=0.6,1,"")))</f>
        <v/>
      </c>
      <c r="AA410" s="151" t="str">
        <f>IF($W410="N/A","",IF($W410="","",IF($W410&gt;=0.8,1,"")))</f>
        <v/>
      </c>
      <c r="AB410" s="152" t="str">
        <f>IF($W410="N/A","",IF($W410="","",IF($W410=1,1,"")))</f>
        <v/>
      </c>
      <c r="AC410" s="149" t="str">
        <f>IF(W410="","",IF(W410="N/A","N/A",IF(W410&gt;=0.6,"G",IF(W410&gt;=0.4,"Y","R"))))</f>
        <v/>
      </c>
      <c r="AD410" s="261"/>
    </row>
    <row r="411" spans="1:30" ht="43.5" outlineLevel="1" thickTop="1">
      <c r="A411" s="104"/>
      <c r="B411" s="111"/>
      <c r="C411" s="506" t="s">
        <v>656</v>
      </c>
      <c r="D411" s="474" t="s">
        <v>668</v>
      </c>
      <c r="E411" s="477">
        <v>3</v>
      </c>
      <c r="F411" s="188" t="s">
        <v>669</v>
      </c>
      <c r="G411" s="112"/>
      <c r="H411" s="218"/>
      <c r="I411" s="468"/>
      <c r="J411" s="464" t="str">
        <f>IF(COUNTIF(H411:H414,"N/A")=4,"N/A",IF(COUNT(H411:H414)=0,"",IF(SUM(H411:H414)=0,0,IF(AVERAGE(H411:H414)&lt;0.5,1,IF(AVERAGE(H411:H414)=1,3,2)))))</f>
        <v/>
      </c>
      <c r="K411" s="464" t="str">
        <f>IF(COUNTIF(J411:J416,"N/A")=2,"N/A",IF(COUNT(J411:J416)=0,"",IF(COUNTIF(J411,"N/A")=1,SUM(J411:J416,3),IF(COUNTIF(J415,"N/A")=1,SUM(J411:J416,2),SUM(J411:J416)))))</f>
        <v/>
      </c>
      <c r="L411" s="491" t="str">
        <f>IF($K411="N/A","na",IF($K411="","",IF($K411&gt;0,1,"")))</f>
        <v/>
      </c>
      <c r="M411" s="493" t="str">
        <f>IF($K411="N/A","na",IF($K411="","",IF($K411&gt;1,1,"")))</f>
        <v/>
      </c>
      <c r="N411" s="493" t="str">
        <f>IF($K411="N/A","na",IF($K411="","",IF($K411&gt;2,1,"")))</f>
        <v/>
      </c>
      <c r="O411" s="493" t="str">
        <f>IF($K411="N/A","na",IF($K411="","",IF($K411&gt;3,1,"")))</f>
        <v/>
      </c>
      <c r="P411" s="495" t="str">
        <f>IF($K411="N/A","na",IF($K411="","",IF($K411&gt;4,1,"")))</f>
        <v/>
      </c>
      <c r="Q411" s="136"/>
      <c r="R411" s="42"/>
      <c r="S411" s="105"/>
      <c r="T411" s="17"/>
      <c r="U411" s="468"/>
      <c r="V411" s="464" t="str">
        <f>IF(COUNTIF(T411:T414,"N/A")=4,"N/A",IF(COUNT(T411:T414)=0,"",IF(SUM(T411:T414)=0,0,IF(AVERAGE(T411:T414)&lt;0.5,1,IF(AVERAGE(T411:T414)=1,3,2)))))</f>
        <v/>
      </c>
      <c r="W411" s="464" t="str">
        <f>IF(COUNTIF(V411:V415,"N/A")=2,"N/A",IF(V411&lt;3,V411,IF(COUNT(V411:V415)=0,"",SUMIF(V411:V415,"&lt;&gt;N/A"))))</f>
        <v/>
      </c>
      <c r="X411" s="491" t="str">
        <f>IF($W411="N/A","na",IF($W411="","",IF($W411&gt;0,1,"")))</f>
        <v/>
      </c>
      <c r="Y411" s="493" t="str">
        <f>IF($W411="N/A","na",IF($W411="","",IF($W411&gt;1,1,"")))</f>
        <v/>
      </c>
      <c r="Z411" s="493" t="str">
        <f>IF($W411="N/A","na",IF($W411="","",IF($W411&gt;2,1,"")))</f>
        <v/>
      </c>
      <c r="AA411" s="493" t="str">
        <f>IF($W411="N/A","na",IF($W411="","",IF($W411&gt;3,1,"")))</f>
        <v/>
      </c>
      <c r="AB411" s="495" t="str">
        <f>IF($W411="N/A","na",IF($W411="","",IF($W411&gt;4,1,"")))</f>
        <v/>
      </c>
      <c r="AC411" s="136"/>
      <c r="AD411" s="42"/>
    </row>
    <row r="412" spans="1:30" ht="42.75" outlineLevel="1">
      <c r="A412" s="104"/>
      <c r="B412" s="111"/>
      <c r="C412" s="507"/>
      <c r="D412" s="475"/>
      <c r="E412" s="478"/>
      <c r="F412" s="189" t="s">
        <v>670</v>
      </c>
      <c r="G412" s="114"/>
      <c r="H412" s="23"/>
      <c r="I412" s="480"/>
      <c r="J412" s="464"/>
      <c r="K412" s="464"/>
      <c r="L412" s="482"/>
      <c r="M412" s="484"/>
      <c r="N412" s="484"/>
      <c r="O412" s="484"/>
      <c r="P412" s="486"/>
      <c r="Q412" s="137"/>
      <c r="R412" s="43"/>
      <c r="S412" s="105"/>
      <c r="T412" s="17"/>
      <c r="U412" s="480"/>
      <c r="V412" s="464"/>
      <c r="W412" s="464"/>
      <c r="X412" s="482"/>
      <c r="Y412" s="484"/>
      <c r="Z412" s="484"/>
      <c r="AA412" s="484"/>
      <c r="AB412" s="486"/>
      <c r="AC412" s="137"/>
      <c r="AD412" s="43"/>
    </row>
    <row r="413" spans="1:30" ht="14.25" customHeight="1" outlineLevel="1">
      <c r="A413" s="104"/>
      <c r="B413" s="111"/>
      <c r="C413" s="507"/>
      <c r="D413" s="475"/>
      <c r="E413" s="478"/>
      <c r="F413" s="189" t="s">
        <v>671</v>
      </c>
      <c r="G413" s="114"/>
      <c r="H413" s="23"/>
      <c r="I413" s="480"/>
      <c r="J413" s="464"/>
      <c r="K413" s="464"/>
      <c r="L413" s="482"/>
      <c r="M413" s="484"/>
      <c r="N413" s="484"/>
      <c r="O413" s="484"/>
      <c r="P413" s="486"/>
      <c r="Q413" s="137"/>
      <c r="R413" s="43"/>
      <c r="S413" s="105"/>
      <c r="T413" s="17"/>
      <c r="U413" s="480"/>
      <c r="V413" s="464"/>
      <c r="W413" s="464"/>
      <c r="X413" s="482"/>
      <c r="Y413" s="484"/>
      <c r="Z413" s="484"/>
      <c r="AA413" s="484"/>
      <c r="AB413" s="486"/>
      <c r="AC413" s="137"/>
      <c r="AD413" s="43"/>
    </row>
    <row r="414" spans="1:30" ht="14.25" customHeight="1" outlineLevel="1">
      <c r="A414" s="104"/>
      <c r="B414" s="111"/>
      <c r="C414" s="507"/>
      <c r="D414" s="475"/>
      <c r="E414" s="478"/>
      <c r="F414" s="189" t="s">
        <v>672</v>
      </c>
      <c r="G414" s="114"/>
      <c r="H414" s="19"/>
      <c r="I414" s="480"/>
      <c r="J414" s="464"/>
      <c r="K414" s="464"/>
      <c r="L414" s="482"/>
      <c r="M414" s="484"/>
      <c r="N414" s="484"/>
      <c r="O414" s="484"/>
      <c r="P414" s="486"/>
      <c r="Q414" s="137"/>
      <c r="R414" s="43"/>
      <c r="S414" s="105"/>
      <c r="T414" s="17"/>
      <c r="U414" s="480"/>
      <c r="V414" s="464"/>
      <c r="W414" s="464"/>
      <c r="X414" s="482"/>
      <c r="Y414" s="484"/>
      <c r="Z414" s="484"/>
      <c r="AA414" s="484"/>
      <c r="AB414" s="486"/>
      <c r="AC414" s="137"/>
      <c r="AD414" s="43"/>
    </row>
    <row r="415" spans="1:30" ht="14.25" customHeight="1" outlineLevel="1">
      <c r="A415" s="104"/>
      <c r="B415" s="111"/>
      <c r="C415" s="507"/>
      <c r="D415" s="475"/>
      <c r="E415" s="477">
        <v>5</v>
      </c>
      <c r="F415" s="206" t="s">
        <v>673</v>
      </c>
      <c r="G415" s="112"/>
      <c r="H415" s="17"/>
      <c r="I415" s="465"/>
      <c r="J415" s="464" t="str">
        <f>IF(COUNTIF(H415:H416,"N/A")=2,"N/A",IF(COUNT(H415:H416)=0,"",IF(SUM(H415:H416)=0,0,IF(AVERAGE(H415:H416)&lt;1,1,IF(AVERAGE(H415:H416)=1,2)))))</f>
        <v/>
      </c>
      <c r="K415" s="464"/>
      <c r="L415" s="482"/>
      <c r="M415" s="484"/>
      <c r="N415" s="484"/>
      <c r="O415" s="484"/>
      <c r="P415" s="486"/>
      <c r="Q415" s="137"/>
      <c r="R415" s="43"/>
      <c r="S415" s="105"/>
      <c r="T415" s="17"/>
      <c r="U415" s="465"/>
      <c r="V415" s="464" t="str">
        <f>IF(COUNTIF(T415:T415,"N/A")=2,"N/A",IF(COUNT(T415:T415)=0,"",IF(SUM(T415:T415)=0,0,IF(AVERAGE(T415:T415)&lt;1,1,IF(AVERAGE(T415:T415)=1,2)))))</f>
        <v/>
      </c>
      <c r="W415" s="464"/>
      <c r="X415" s="482"/>
      <c r="Y415" s="484"/>
      <c r="Z415" s="484"/>
      <c r="AA415" s="484"/>
      <c r="AB415" s="486"/>
      <c r="AC415" s="137"/>
      <c r="AD415" s="43"/>
    </row>
    <row r="416" spans="1:30" ht="42.75" customHeight="1" outlineLevel="1">
      <c r="A416" s="104"/>
      <c r="B416" s="111"/>
      <c r="C416" s="508"/>
      <c r="D416" s="476"/>
      <c r="E416" s="479"/>
      <c r="F416" s="190" t="s">
        <v>674</v>
      </c>
      <c r="G416" s="112"/>
      <c r="H416" s="20"/>
      <c r="I416" s="467"/>
      <c r="J416" s="464"/>
      <c r="K416" s="464"/>
      <c r="L416" s="492"/>
      <c r="M416" s="494"/>
      <c r="N416" s="494"/>
      <c r="O416" s="494"/>
      <c r="P416" s="496"/>
      <c r="Q416" s="137"/>
      <c r="R416" s="43"/>
      <c r="S416" s="105"/>
      <c r="T416" s="17"/>
      <c r="U416" s="467"/>
      <c r="V416" s="464"/>
      <c r="W416" s="464"/>
      <c r="X416" s="492"/>
      <c r="Y416" s="494"/>
      <c r="Z416" s="494"/>
      <c r="AA416" s="494"/>
      <c r="AB416" s="496"/>
      <c r="AC416" s="137"/>
      <c r="AD416" s="43"/>
    </row>
    <row r="417" spans="1:30" ht="27.75" customHeight="1" outlineLevel="1">
      <c r="A417" s="104"/>
      <c r="B417" s="111"/>
      <c r="C417" s="471" t="s">
        <v>660</v>
      </c>
      <c r="D417" s="474" t="s">
        <v>675</v>
      </c>
      <c r="E417" s="477">
        <v>3</v>
      </c>
      <c r="F417" s="188" t="s">
        <v>676</v>
      </c>
      <c r="G417" s="112"/>
      <c r="H417" s="218"/>
      <c r="I417" s="468"/>
      <c r="J417" s="464" t="str">
        <f>IF(COUNTIF(H417:H420,"N/A")=4,"N/A",IF(COUNT(H417:H420)=0,"",IF(SUM(H417:H420)=0,0,IF(AVERAGE(H417:H420)&lt;0.5,1,IF(AVERAGE(H417:H420)=1,3,2)))))</f>
        <v/>
      </c>
      <c r="K417" s="464" t="str">
        <f>IF(COUNTIF(J417:J422,"N/A")=2,"N/A",IF(COUNT(J417:J422)=0,"",IF(COUNTIF(J417,"N/A")=1,SUM(J417:J422,3),IF(COUNTIF(J421,"N/A")=1,SUM(J417:J422,2),SUM(J417:J422)))))</f>
        <v/>
      </c>
      <c r="L417" s="470" t="str">
        <f>IF($K417="N/A","na",IF($K417="","",IF($K417&gt;0,1,"")))</f>
        <v/>
      </c>
      <c r="M417" s="447" t="str">
        <f>IF($K417="N/A","na",IF($K417="","",IF($K417&gt;1,1,"")))</f>
        <v/>
      </c>
      <c r="N417" s="447" t="str">
        <f>IF($K417="N/A","na",IF($K417="","",IF($K417&gt;2,1,"")))</f>
        <v/>
      </c>
      <c r="O417" s="447" t="str">
        <f>IF($K417="N/A","na",IF($K417="","",IF($K417&gt;3,1,"")))</f>
        <v/>
      </c>
      <c r="P417" s="446" t="str">
        <f>IF($K417="N/A","na",IF($K417="","",IF($K417&gt;4,1,"")))</f>
        <v/>
      </c>
      <c r="Q417" s="137"/>
      <c r="R417" s="43"/>
      <c r="S417" s="105"/>
      <c r="T417" s="17"/>
      <c r="U417" s="468"/>
      <c r="V417" s="464" t="str">
        <f>IF(COUNTIF(T417:T420,"N/A")=4,"N/A",IF(COUNT(T417:T420)=0,"",IF(SUM(T417:T420)=0,0,IF(AVERAGE(T417:T420)&lt;0.5,1,IF(AVERAGE(T417:T420)=1,3,2)))))</f>
        <v/>
      </c>
      <c r="W417" s="464" t="str">
        <f>IF(COUNTIF(V417:V422,"N/A")=2,"N/A",IF(V417&lt;3,V417,IF(COUNT(V417:V422)=0,"",SUMIF(V417:V422,"&lt;&gt;N/A"))))</f>
        <v/>
      </c>
      <c r="X417" s="470" t="str">
        <f>IF($W417="N/A","na",IF($W417="","",IF($W417&gt;0,1,"")))</f>
        <v/>
      </c>
      <c r="Y417" s="447" t="str">
        <f>IF($W417="N/A","na",IF($W417="","",IF($W417&gt;1,1,"")))</f>
        <v/>
      </c>
      <c r="Z417" s="447" t="str">
        <f>IF($W417="N/A","na",IF($W417="","",IF($W417&gt;2,1,"")))</f>
        <v/>
      </c>
      <c r="AA417" s="447" t="str">
        <f>IF($W417="N/A","na",IF($W417="","",IF($W417&gt;3,1,"")))</f>
        <v/>
      </c>
      <c r="AB417" s="446" t="str">
        <f>IF($W417="N/A","na",IF($W417="","",IF($W417&gt;4,1,"")))</f>
        <v/>
      </c>
      <c r="AC417" s="137"/>
      <c r="AD417" s="43"/>
    </row>
    <row r="418" spans="1:30" ht="14.25" customHeight="1" outlineLevel="1">
      <c r="A418" s="104"/>
      <c r="B418" s="111"/>
      <c r="C418" s="472"/>
      <c r="D418" s="475"/>
      <c r="E418" s="478"/>
      <c r="F418" s="189" t="s">
        <v>677</v>
      </c>
      <c r="G418" s="114"/>
      <c r="H418" s="18"/>
      <c r="I418" s="480"/>
      <c r="J418" s="464"/>
      <c r="K418" s="464"/>
      <c r="L418" s="470"/>
      <c r="M418" s="447"/>
      <c r="N418" s="447"/>
      <c r="O418" s="447"/>
      <c r="P418" s="446"/>
      <c r="Q418" s="137"/>
      <c r="R418" s="43"/>
      <c r="S418" s="105"/>
      <c r="T418" s="17"/>
      <c r="U418" s="480"/>
      <c r="V418" s="464"/>
      <c r="W418" s="464"/>
      <c r="X418" s="470"/>
      <c r="Y418" s="447"/>
      <c r="Z418" s="447"/>
      <c r="AA418" s="447"/>
      <c r="AB418" s="446"/>
      <c r="AC418" s="137"/>
      <c r="AD418" s="43"/>
    </row>
    <row r="419" spans="1:30" ht="28.5" outlineLevel="1">
      <c r="A419" s="104"/>
      <c r="B419" s="111"/>
      <c r="C419" s="472"/>
      <c r="D419" s="475"/>
      <c r="E419" s="478"/>
      <c r="F419" s="204" t="s">
        <v>678</v>
      </c>
      <c r="G419" s="135"/>
      <c r="H419" s="18"/>
      <c r="I419" s="480"/>
      <c r="J419" s="464"/>
      <c r="K419" s="464"/>
      <c r="L419" s="470"/>
      <c r="M419" s="447"/>
      <c r="N419" s="447"/>
      <c r="O419" s="447"/>
      <c r="P419" s="446"/>
      <c r="Q419" s="137"/>
      <c r="R419" s="43"/>
      <c r="S419" s="105"/>
      <c r="T419" s="17"/>
      <c r="U419" s="480"/>
      <c r="V419" s="464"/>
      <c r="W419" s="464"/>
      <c r="X419" s="470"/>
      <c r="Y419" s="447"/>
      <c r="Z419" s="447"/>
      <c r="AA419" s="447"/>
      <c r="AB419" s="446"/>
      <c r="AC419" s="137"/>
      <c r="AD419" s="43"/>
    </row>
    <row r="420" spans="1:30" ht="28.5" outlineLevel="1">
      <c r="A420" s="104"/>
      <c r="B420" s="111"/>
      <c r="C420" s="472"/>
      <c r="D420" s="475"/>
      <c r="E420" s="479"/>
      <c r="F420" s="190" t="s">
        <v>679</v>
      </c>
      <c r="G420" s="117"/>
      <c r="H420" s="20"/>
      <c r="I420" s="469"/>
      <c r="J420" s="464"/>
      <c r="K420" s="464"/>
      <c r="L420" s="470"/>
      <c r="M420" s="447"/>
      <c r="N420" s="447"/>
      <c r="O420" s="447"/>
      <c r="P420" s="446"/>
      <c r="Q420" s="137"/>
      <c r="R420" s="43"/>
      <c r="S420" s="105"/>
      <c r="T420" s="17"/>
      <c r="U420" s="469"/>
      <c r="V420" s="464"/>
      <c r="W420" s="464"/>
      <c r="X420" s="470"/>
      <c r="Y420" s="447"/>
      <c r="Z420" s="447"/>
      <c r="AA420" s="447"/>
      <c r="AB420" s="446"/>
      <c r="AC420" s="137"/>
      <c r="AD420" s="43"/>
    </row>
    <row r="421" spans="1:30" ht="57" outlineLevel="1">
      <c r="A421" s="104"/>
      <c r="B421" s="111"/>
      <c r="C421" s="472"/>
      <c r="D421" s="475"/>
      <c r="E421" s="477">
        <v>5</v>
      </c>
      <c r="F421" s="188" t="s">
        <v>972</v>
      </c>
      <c r="G421" s="112"/>
      <c r="H421" s="17"/>
      <c r="I421" s="468"/>
      <c r="J421" s="464" t="str">
        <f>IF(COUNTIF(H421:H422,"N/A")=2,"N/A",IF(COUNT(H421:H422)=0,"",IF(SUM(H421:H422)=0,0,IF(AVERAGE(H421:H422)&lt;1,1,IF(AVERAGE(H421:H422)=1,2)))))</f>
        <v/>
      </c>
      <c r="K421" s="464"/>
      <c r="L421" s="470"/>
      <c r="M421" s="447"/>
      <c r="N421" s="447"/>
      <c r="O421" s="447"/>
      <c r="P421" s="446"/>
      <c r="Q421" s="137"/>
      <c r="R421" s="43"/>
      <c r="S421" s="105"/>
      <c r="T421" s="17"/>
      <c r="U421" s="468"/>
      <c r="V421" s="464" t="str">
        <f>IF(COUNTIF(T421:T422,"N/A")=2,"N/A",IF(COUNT(T421:T422)=0,"",IF(SUM(T421:T422)=0,0,IF(AVERAGE(T421:T422)&lt;1,1,IF(AVERAGE(T421:T422)=1,2)))))</f>
        <v/>
      </c>
      <c r="W421" s="464"/>
      <c r="X421" s="470"/>
      <c r="Y421" s="447"/>
      <c r="Z421" s="447"/>
      <c r="AA421" s="447"/>
      <c r="AB421" s="446"/>
      <c r="AC421" s="137"/>
      <c r="AD421" s="43"/>
    </row>
    <row r="422" spans="1:30" ht="42.75" outlineLevel="1">
      <c r="A422" s="104"/>
      <c r="B422" s="111"/>
      <c r="C422" s="473"/>
      <c r="D422" s="476"/>
      <c r="E422" s="479"/>
      <c r="F422" s="190" t="s">
        <v>680</v>
      </c>
      <c r="G422" s="117"/>
      <c r="H422" s="20"/>
      <c r="I422" s="469"/>
      <c r="J422" s="464"/>
      <c r="K422" s="464"/>
      <c r="L422" s="470"/>
      <c r="M422" s="447"/>
      <c r="N422" s="447"/>
      <c r="O422" s="447"/>
      <c r="P422" s="446"/>
      <c r="Q422" s="137"/>
      <c r="R422" s="43"/>
      <c r="S422" s="105"/>
      <c r="T422" s="17"/>
      <c r="U422" s="469"/>
      <c r="V422" s="464"/>
      <c r="W422" s="464"/>
      <c r="X422" s="470"/>
      <c r="Y422" s="447"/>
      <c r="Z422" s="447"/>
      <c r="AA422" s="447"/>
      <c r="AB422" s="446"/>
      <c r="AC422" s="137"/>
      <c r="AD422" s="43"/>
    </row>
    <row r="423" spans="1:30" ht="14.25" customHeight="1" outlineLevel="1">
      <c r="A423" s="104"/>
      <c r="B423" s="111"/>
      <c r="C423" s="471" t="s">
        <v>664</v>
      </c>
      <c r="D423" s="474" t="s">
        <v>687</v>
      </c>
      <c r="E423" s="477">
        <v>3</v>
      </c>
      <c r="F423" s="188" t="s">
        <v>688</v>
      </c>
      <c r="G423" s="130" t="s">
        <v>103</v>
      </c>
      <c r="H423" s="17"/>
      <c r="I423" s="468"/>
      <c r="J423" s="464" t="str">
        <f>IF(COUNTIF(H423:H424,"N/A")=2,"N/A",IF(COUNT(H423:H424)=0,"",IF(SUM(H423:H424)=0,0,IF(AVERAGE(H423:H424)&lt;0.5,1,IF(AVERAGE(H423:H424)=1,3,2)))))</f>
        <v/>
      </c>
      <c r="K423" s="464" t="str">
        <f>IF(COUNTIF(J423:J425,"N/A")=2,"N/A",IF(COUNT(J423:J425)=0,"",IF(COUNTIF(J423,"N/A")=1,SUM(J423:J425,3),IF(COUNTIF(J425,"N/A")=1,SUM(J423:J425,2),SUM(J423:J425)))))</f>
        <v/>
      </c>
      <c r="L423" s="470" t="str">
        <f>IF($K423="N/A","na",IF($K423="","",IF($K423&gt;0,1,"")))</f>
        <v/>
      </c>
      <c r="M423" s="447" t="str">
        <f>IF($K423="N/A","na",IF($K423="","",IF($K423&gt;1,1,"")))</f>
        <v/>
      </c>
      <c r="N423" s="447" t="str">
        <f>IF($K423="N/A","na",IF($K423="","",IF($K423&gt;2,1,"")))</f>
        <v/>
      </c>
      <c r="O423" s="447" t="str">
        <f>IF($K423="N/A","na",IF($K423="","",IF($K423&gt;3,1,"")))</f>
        <v/>
      </c>
      <c r="P423" s="446" t="str">
        <f>IF($K423="N/A","na",IF($K423="","",IF($K423&gt;4,1,"")))</f>
        <v/>
      </c>
      <c r="Q423" s="137"/>
      <c r="R423" s="43"/>
      <c r="S423" s="105"/>
      <c r="T423" s="17"/>
      <c r="U423" s="468"/>
      <c r="V423" s="464" t="str">
        <f>IF(COUNTIF(T423:T424,"N/A")=2,"N/A",IF(COUNT(T423:T424)=0,"",IF(SUM(T423:T424)=0,0,IF(AVERAGE(T423:T424)&lt;0.5,1,IF(AVERAGE(T423:T424)=1,3,2)))))</f>
        <v/>
      </c>
      <c r="W423" s="464" t="str">
        <f>IF(COUNTIF(V423:V425,"N/A")=2,"N/A",IF(V423&lt;3,V423,IF(COUNT(V423:V425)=0,"",SUMIF(V423:V425,"&lt;&gt;N/A"))))</f>
        <v/>
      </c>
      <c r="X423" s="470" t="str">
        <f>IF($W423="N/A","na",IF($W423="","",IF($W423&gt;0,1,"")))</f>
        <v/>
      </c>
      <c r="Y423" s="447" t="str">
        <f>IF($W423="N/A","na",IF($W423="","",IF($W423&gt;1,1,"")))</f>
        <v/>
      </c>
      <c r="Z423" s="447" t="str">
        <f>IF($W423="N/A","na",IF($W423="","",IF($W423&gt;2,1,"")))</f>
        <v/>
      </c>
      <c r="AA423" s="447" t="str">
        <f>IF($W423="N/A","na",IF($W423="","",IF($W423&gt;3,1,"")))</f>
        <v/>
      </c>
      <c r="AB423" s="446" t="str">
        <f>IF($W423="N/A","na",IF($W423="","",IF($W423&gt;4,1,"")))</f>
        <v/>
      </c>
      <c r="AC423" s="137"/>
      <c r="AD423" s="43"/>
    </row>
    <row r="424" spans="1:30" ht="57" outlineLevel="1">
      <c r="A424" s="104"/>
      <c r="B424" s="111"/>
      <c r="C424" s="472"/>
      <c r="D424" s="475"/>
      <c r="E424" s="479"/>
      <c r="F424" s="190" t="s">
        <v>689</v>
      </c>
      <c r="G424" s="117"/>
      <c r="H424" s="20"/>
      <c r="I424" s="469"/>
      <c r="J424" s="464"/>
      <c r="K424" s="464"/>
      <c r="L424" s="470"/>
      <c r="M424" s="447"/>
      <c r="N424" s="447"/>
      <c r="O424" s="447"/>
      <c r="P424" s="446"/>
      <c r="Q424" s="115"/>
      <c r="R424" s="43"/>
      <c r="S424" s="105"/>
      <c r="T424" s="17"/>
      <c r="U424" s="469"/>
      <c r="V424" s="464"/>
      <c r="W424" s="464"/>
      <c r="X424" s="470"/>
      <c r="Y424" s="447"/>
      <c r="Z424" s="447"/>
      <c r="AA424" s="447"/>
      <c r="AB424" s="446"/>
      <c r="AC424" s="115"/>
      <c r="AD424" s="43"/>
    </row>
    <row r="425" spans="1:30" ht="43.5" outlineLevel="1" thickBot="1">
      <c r="A425" s="104"/>
      <c r="B425" s="111"/>
      <c r="C425" s="472"/>
      <c r="D425" s="475"/>
      <c r="E425" s="203">
        <v>5</v>
      </c>
      <c r="F425" s="188" t="s">
        <v>690</v>
      </c>
      <c r="G425" s="112"/>
      <c r="H425" s="17"/>
      <c r="I425" s="29"/>
      <c r="J425" s="27" t="str">
        <f>IF(COUNTIF(H425:H425,"N/A")=1,"N/A",IF(COUNT(H425:H425)=0,"",IF(SUM(H425:H425)=0,0,IF(AVERAGE(H425:H425)&lt;1,1,IF(AVERAGE(H425:H425)=1,2)))))</f>
        <v/>
      </c>
      <c r="K425" s="464"/>
      <c r="L425" s="470"/>
      <c r="M425" s="447"/>
      <c r="N425" s="447"/>
      <c r="O425" s="447"/>
      <c r="P425" s="446"/>
      <c r="Q425" s="115"/>
      <c r="R425" s="43"/>
      <c r="S425" s="105"/>
      <c r="T425" s="17"/>
      <c r="U425" s="29"/>
      <c r="V425" s="27" t="str">
        <f>IF(COUNTIF(T425:T425,"N/A")=1,"N/A",IF(COUNT(T425:T425)=0,"",IF(SUM(T425:T425)=0,0,IF(AVERAGE(T425:T425)&lt;1,1,IF(AVERAGE(T425:T425)=1,2)))))</f>
        <v/>
      </c>
      <c r="W425" s="464"/>
      <c r="X425" s="470"/>
      <c r="Y425" s="447"/>
      <c r="Z425" s="447"/>
      <c r="AA425" s="447"/>
      <c r="AB425" s="446"/>
      <c r="AC425" s="115"/>
      <c r="AD425" s="43"/>
    </row>
    <row r="426" spans="1:30" ht="29.25" customHeight="1" thickTop="1" thickBot="1">
      <c r="A426" s="176">
        <v>4</v>
      </c>
      <c r="B426" s="518" t="s">
        <v>691</v>
      </c>
      <c r="C426" s="518"/>
      <c r="D426" s="518"/>
      <c r="E426" s="518"/>
      <c r="F426" s="518"/>
      <c r="G426" s="198"/>
      <c r="H426" s="198"/>
      <c r="I426" s="198"/>
      <c r="J426" s="195" t="s">
        <v>11</v>
      </c>
      <c r="K426" s="46" t="str">
        <f>IF(SUMIF(J427:J454,"Sub Rate",K427:K454)=0,"",AVERAGEIF(J427:J454,"Sub Rate",K427:K454))</f>
        <v/>
      </c>
      <c r="L426" s="146" t="str">
        <f>IF($K426="N/A","",IF($K426="","",IF($K426&gt;=0.2,1,"")))</f>
        <v/>
      </c>
      <c r="M426" s="147" t="str">
        <f>IF($K426="N/A","",IF($K426="","",IF($K426&gt;=0.4,1,"")))</f>
        <v/>
      </c>
      <c r="N426" s="147" t="str">
        <f>IF($K426="N/A","",IF($K426="","",IF($K426&gt;=0.6,1,"")))</f>
        <v/>
      </c>
      <c r="O426" s="147" t="str">
        <f>IF($K426="N/A","",IF($K426="","",IF($K426&gt;=0.8,1,"")))</f>
        <v/>
      </c>
      <c r="P426" s="148" t="str">
        <f>IF($K426="N/A","",IF($K426="","",IF($K426=1,1,"")))</f>
        <v/>
      </c>
      <c r="Q426" s="149" t="str">
        <f>IF(AND(K426&gt;=99.8%,K426&lt;=100%),"A",IF(AND(K426&gt;=96%,K426&lt;=99.79%),"B",IF(AND(K426&gt;=87%,K426&lt;=95.99%),"C",IF(K426&lt;=86.99%,"D"," "))))</f>
        <v xml:space="preserve"> </v>
      </c>
      <c r="R426" s="199">
        <v>6.9000000000000006E-2</v>
      </c>
      <c r="S426" s="105"/>
      <c r="T426" s="198"/>
      <c r="U426" s="198"/>
      <c r="V426" s="195" t="s">
        <v>11</v>
      </c>
      <c r="W426" s="46" t="str">
        <f>IF(SUMIF(V427:V454,"Sub Rate",W427:W454)=0,"",AVERAGEIF(V427:V454,"Sub Rate",W427:W454))</f>
        <v/>
      </c>
      <c r="X426" s="146" t="str">
        <f>IF($W426="N/A","",IF($W426="","",IF($W426&gt;=0.2,1,"")))</f>
        <v/>
      </c>
      <c r="Y426" s="147" t="str">
        <f>IF($W426="N/A","",IF($W426="","",IF($W426&gt;=0.4,1,"")))</f>
        <v/>
      </c>
      <c r="Z426" s="147" t="str">
        <f>IF($W426="N/A","",IF($W426="","",IF($W426&gt;=0.6,1,"")))</f>
        <v/>
      </c>
      <c r="AA426" s="147" t="str">
        <f>IF($W426="N/A","",IF($W426="","",IF($W426&gt;=0.8,1,"")))</f>
        <v/>
      </c>
      <c r="AB426" s="148" t="str">
        <f>IF($W426="N/A","",IF($W426="","",IF($W426=1,1,"")))</f>
        <v/>
      </c>
      <c r="AC426" s="149" t="str">
        <f>IF(W426="","",IF(W426="N/A","N/A",IF(W426&gt;=0.6,"G",IF(W426&gt;=0.4,"Y","R"))))</f>
        <v/>
      </c>
      <c r="AD426" s="199">
        <v>6.9000000000000006E-2</v>
      </c>
    </row>
    <row r="427" spans="1:30" ht="20.25" customHeight="1" thickTop="1" thickBot="1">
      <c r="A427" s="200"/>
      <c r="B427" s="184">
        <v>1</v>
      </c>
      <c r="C427" s="499" t="s">
        <v>691</v>
      </c>
      <c r="D427" s="499"/>
      <c r="E427" s="499"/>
      <c r="F427" s="499"/>
      <c r="G427" s="185"/>
      <c r="H427" s="185"/>
      <c r="I427" s="185"/>
      <c r="J427" s="187" t="s">
        <v>1</v>
      </c>
      <c r="K427" s="30" t="str">
        <f>IF(COUNTIF(K428:K454,"N/A")=4,"N/A",IF(COUNT(K428:K454)=0,"",SUM(K428:K454)/(COUNTIF(K428:K454,"&gt;=0")*5)))</f>
        <v/>
      </c>
      <c r="L427" s="150" t="str">
        <f>IF($K427="N/A","",IF($K427="","",IF($K427&gt;=0.2,1,"")))</f>
        <v/>
      </c>
      <c r="M427" s="151" t="str">
        <f>IF($K427="N/A","",IF($K427="","",IF($K427&gt;=0.4,1,"")))</f>
        <v/>
      </c>
      <c r="N427" s="151" t="str">
        <f>IF($K427="N/A","",IF($K427="","",IF($K427&gt;=0.6,1,"")))</f>
        <v/>
      </c>
      <c r="O427" s="151" t="str">
        <f>IF($K427="N/A","",IF($K427="","",IF($K427&gt;=0.8,1,"")))</f>
        <v/>
      </c>
      <c r="P427" s="152" t="str">
        <f>IF($K427="N/A","",IF($K427="","",IF($K427=1,1,"")))</f>
        <v/>
      </c>
      <c r="Q427" s="149" t="str">
        <f>IF(AND(K427&gt;=99.8%,K427&lt;=100%),"A",IF(AND(K427&gt;=96%,K427&lt;=99.79%),"B",IF(AND(K427&gt;=87%,K427&lt;=95.99%),"C",IF(K427&lt;=86.99%,"D"," "))))</f>
        <v xml:space="preserve"> </v>
      </c>
      <c r="R427" s="261" t="str">
        <f>IF(K427="","",IF(K427="N/A",R426,(R426*K427)))</f>
        <v/>
      </c>
      <c r="S427" s="105"/>
      <c r="T427" s="185" t="s">
        <v>1</v>
      </c>
      <c r="U427" s="185"/>
      <c r="V427" s="187" t="s">
        <v>1</v>
      </c>
      <c r="W427" s="30" t="str">
        <f>IF(COUNTIF(W428:W454,"N/A")=5,"N/A",IF(COUNT(W428:W454)=0,"",SUM(W428:W454)/(COUNTIF(W428:W454,"&gt;=0")*5)))</f>
        <v/>
      </c>
      <c r="X427" s="150" t="str">
        <f>IF($W427="N/A","",IF($W427="","",IF($W427&gt;=0.2,1,"")))</f>
        <v/>
      </c>
      <c r="Y427" s="151" t="str">
        <f>IF($W427="N/A","",IF($W427="","",IF($W427&gt;=0.4,1,"")))</f>
        <v/>
      </c>
      <c r="Z427" s="151" t="str">
        <f>IF($W427="N/A","",IF($W427="","",IF($W427&gt;=0.6,1,"")))</f>
        <v/>
      </c>
      <c r="AA427" s="151" t="str">
        <f>IF($W427="N/A","",IF($W427="","",IF($W427&gt;=0.8,1,"")))</f>
        <v/>
      </c>
      <c r="AB427" s="152" t="str">
        <f>IF($W427="N/A","",IF($W427="","",IF($W427=1,1,"")))</f>
        <v/>
      </c>
      <c r="AC427" s="149" t="str">
        <f>IF(W427="","",IF(W427="N/A","N/A",IF(W427&gt;=0.6,"G",IF(W427&gt;=0.4,"Y","R"))))</f>
        <v/>
      </c>
      <c r="AD427" s="261"/>
    </row>
    <row r="428" spans="1:30" ht="15" customHeight="1" outlineLevel="1" thickTop="1">
      <c r="A428" s="104"/>
      <c r="B428" s="111"/>
      <c r="C428" s="471" t="s">
        <v>420</v>
      </c>
      <c r="D428" s="474" t="s">
        <v>692</v>
      </c>
      <c r="E428" s="477">
        <v>3</v>
      </c>
      <c r="F428" s="188" t="s">
        <v>299</v>
      </c>
      <c r="G428" s="112"/>
      <c r="H428" s="218"/>
      <c r="I428" s="468"/>
      <c r="J428" s="464" t="str">
        <f>IF(COUNTIF(H428:H432,"N/A")=5,"N/A",IF(COUNT(H428:H432)=0,"",IF(SUM(H428:H432)=0,0,IF(AVERAGE(H428:H432)&lt;0.5,1,IF(AVERAGE(H428:H432)=1,3,2)))))</f>
        <v/>
      </c>
      <c r="K428" s="464" t="str">
        <f>IF(COUNTIF(J428:J434,"N/A")=2,"N/A",IF(COUNT(J428:J434)=0,"",IF(COUNTIF(J428,"N/A")=1,SUM(J428:J434,3),IF(COUNTIF(J433,"N/A")=1,SUM(J428:J434,2),SUM(J428:J434)))))</f>
        <v/>
      </c>
      <c r="L428" s="491" t="str">
        <f>IF($K428="N/A","na",IF($K428="","",IF($K428&gt;0,1,"")))</f>
        <v/>
      </c>
      <c r="M428" s="493" t="str">
        <f>IF($K428="N/A","na",IF($K428="","",IF($K428&gt;1,1,"")))</f>
        <v/>
      </c>
      <c r="N428" s="493" t="str">
        <f>IF($K428="N/A","na",IF($K428="","",IF($K428&gt;2,1,"")))</f>
        <v/>
      </c>
      <c r="O428" s="493" t="str">
        <f>IF($K428="N/A","na",IF($K428="","",IF($K428&gt;3,1,"")))</f>
        <v/>
      </c>
      <c r="P428" s="495" t="str">
        <f>IF($K428="N/A","na",IF($K428="","",IF($K428&gt;4,1,"")))</f>
        <v/>
      </c>
      <c r="Q428" s="113"/>
      <c r="R428" s="35"/>
      <c r="S428" s="105"/>
      <c r="T428" s="17"/>
      <c r="U428" s="468"/>
      <c r="V428" s="464" t="str">
        <f>IF(COUNTIF(T428:T432,"N/A")=5,"N/A",IF(COUNT(T428:T432)=0,"",IF(SUM(T428:T432)=0,0,IF(AVERAGE(T428:T432)&lt;0.5,1,IF(AVERAGE(T428:T432)=1,3,2)))))</f>
        <v/>
      </c>
      <c r="W428" s="464" t="str">
        <f>IF(COUNTIF(V428:V434,"N/A")=2,"N/A",IF(V428&lt;3,V428,IF(COUNT(V428:V434)=0,"",SUMIF(V428:V434,"&lt;&gt;N/A"))))</f>
        <v/>
      </c>
      <c r="X428" s="491" t="str">
        <f>IF($W428="N/A","na",IF($W428="","",IF($W428&gt;0,1,"")))</f>
        <v/>
      </c>
      <c r="Y428" s="493" t="str">
        <f>IF($W428="N/A","na",IF($W428="","",IF($W428&gt;1,1,"")))</f>
        <v/>
      </c>
      <c r="Z428" s="493" t="str">
        <f>IF($W428="N/A","na",IF($W428="","",IF($W428&gt;2,1,"")))</f>
        <v/>
      </c>
      <c r="AA428" s="493" t="str">
        <f>IF($W428="N/A","na",IF($W428="","",IF($W428&gt;3,1,"")))</f>
        <v/>
      </c>
      <c r="AB428" s="495" t="str">
        <f>IF($W428="N/A","na",IF($W428="","",IF($W428&gt;4,1,"")))</f>
        <v/>
      </c>
      <c r="AC428" s="113"/>
      <c r="AD428" s="35"/>
    </row>
    <row r="429" spans="1:30" ht="14.25" customHeight="1" outlineLevel="1">
      <c r="A429" s="104"/>
      <c r="B429" s="111"/>
      <c r="C429" s="472"/>
      <c r="D429" s="475"/>
      <c r="E429" s="478"/>
      <c r="F429" s="189" t="s">
        <v>300</v>
      </c>
      <c r="G429" s="114"/>
      <c r="H429" s="23"/>
      <c r="I429" s="480"/>
      <c r="J429" s="464"/>
      <c r="K429" s="464"/>
      <c r="L429" s="482"/>
      <c r="M429" s="484"/>
      <c r="N429" s="484"/>
      <c r="O429" s="484"/>
      <c r="P429" s="486"/>
      <c r="Q429" s="115"/>
      <c r="R429" s="36"/>
      <c r="S429" s="105"/>
      <c r="T429" s="17"/>
      <c r="U429" s="480"/>
      <c r="V429" s="464"/>
      <c r="W429" s="464"/>
      <c r="X429" s="482"/>
      <c r="Y429" s="484"/>
      <c r="Z429" s="484"/>
      <c r="AA429" s="484"/>
      <c r="AB429" s="486"/>
      <c r="AC429" s="115"/>
      <c r="AD429" s="36"/>
    </row>
    <row r="430" spans="1:30" ht="28.5" outlineLevel="1">
      <c r="A430" s="104"/>
      <c r="B430" s="111"/>
      <c r="C430" s="472"/>
      <c r="D430" s="475"/>
      <c r="E430" s="478"/>
      <c r="F430" s="189" t="s">
        <v>301</v>
      </c>
      <c r="G430" s="114"/>
      <c r="H430" s="23"/>
      <c r="I430" s="480"/>
      <c r="J430" s="464"/>
      <c r="K430" s="464"/>
      <c r="L430" s="482"/>
      <c r="M430" s="484"/>
      <c r="N430" s="484"/>
      <c r="O430" s="484"/>
      <c r="P430" s="486"/>
      <c r="Q430" s="115"/>
      <c r="R430" s="36"/>
      <c r="S430" s="105"/>
      <c r="T430" s="17"/>
      <c r="U430" s="480"/>
      <c r="V430" s="464"/>
      <c r="W430" s="464"/>
      <c r="X430" s="482"/>
      <c r="Y430" s="484"/>
      <c r="Z430" s="484"/>
      <c r="AA430" s="484"/>
      <c r="AB430" s="486"/>
      <c r="AC430" s="115"/>
      <c r="AD430" s="36"/>
    </row>
    <row r="431" spans="1:30" ht="28.5" outlineLevel="1">
      <c r="A431" s="104"/>
      <c r="B431" s="111"/>
      <c r="C431" s="472"/>
      <c r="D431" s="475"/>
      <c r="E431" s="478"/>
      <c r="F431" s="189" t="s">
        <v>302</v>
      </c>
      <c r="G431" s="114"/>
      <c r="H431" s="18"/>
      <c r="I431" s="480"/>
      <c r="J431" s="464"/>
      <c r="K431" s="464"/>
      <c r="L431" s="482"/>
      <c r="M431" s="484"/>
      <c r="N431" s="484"/>
      <c r="O431" s="484"/>
      <c r="P431" s="486"/>
      <c r="Q431" s="115"/>
      <c r="R431" s="36"/>
      <c r="S431" s="105"/>
      <c r="T431" s="17"/>
      <c r="U431" s="480"/>
      <c r="V431" s="464"/>
      <c r="W431" s="464"/>
      <c r="X431" s="482"/>
      <c r="Y431" s="484"/>
      <c r="Z431" s="484"/>
      <c r="AA431" s="484"/>
      <c r="AB431" s="486"/>
      <c r="AC431" s="115"/>
      <c r="AD431" s="36"/>
    </row>
    <row r="432" spans="1:30" ht="14.25" customHeight="1" outlineLevel="1">
      <c r="A432" s="104"/>
      <c r="B432" s="111"/>
      <c r="C432" s="472"/>
      <c r="D432" s="475"/>
      <c r="E432" s="479"/>
      <c r="F432" s="190" t="s">
        <v>303</v>
      </c>
      <c r="G432" s="117"/>
      <c r="H432" s="20"/>
      <c r="I432" s="469"/>
      <c r="J432" s="464"/>
      <c r="K432" s="464"/>
      <c r="L432" s="482"/>
      <c r="M432" s="484"/>
      <c r="N432" s="484"/>
      <c r="O432" s="484"/>
      <c r="P432" s="486"/>
      <c r="Q432" s="115"/>
      <c r="R432" s="36"/>
      <c r="S432" s="105"/>
      <c r="T432" s="17"/>
      <c r="U432" s="469"/>
      <c r="V432" s="464"/>
      <c r="W432" s="464"/>
      <c r="X432" s="482"/>
      <c r="Y432" s="484"/>
      <c r="Z432" s="484"/>
      <c r="AA432" s="484"/>
      <c r="AB432" s="486"/>
      <c r="AC432" s="115"/>
      <c r="AD432" s="36"/>
    </row>
    <row r="433" spans="1:30" ht="28.5" outlineLevel="1">
      <c r="A433" s="104"/>
      <c r="B433" s="111"/>
      <c r="C433" s="472"/>
      <c r="D433" s="475"/>
      <c r="E433" s="477">
        <v>5</v>
      </c>
      <c r="F433" s="188" t="s">
        <v>304</v>
      </c>
      <c r="G433" s="112"/>
      <c r="H433" s="17"/>
      <c r="I433" s="468"/>
      <c r="J433" s="464" t="str">
        <f>IF(COUNTIF(H433:H434,"N/A")=2,"N/A",IF(COUNT(H433:H434)=0,"",IF(SUM(H433:H434)=0,0,IF(AVERAGE(H433:H434)&lt;1,1,IF(AVERAGE(H433:H434)=1,2)))))</f>
        <v/>
      </c>
      <c r="K433" s="464"/>
      <c r="L433" s="482"/>
      <c r="M433" s="484"/>
      <c r="N433" s="484"/>
      <c r="O433" s="484"/>
      <c r="P433" s="486"/>
      <c r="Q433" s="115"/>
      <c r="R433" s="36"/>
      <c r="S433" s="105"/>
      <c r="T433" s="17"/>
      <c r="U433" s="468"/>
      <c r="V433" s="464" t="str">
        <f>IF(COUNTIF(T433:T434,"N/A")=2,"N/A",IF(COUNT(T433:T434)=0,"",IF(SUM(T433:T434)=0,0,IF(AVERAGE(T433:T434)&lt;1,1,IF(AVERAGE(T433:T434)=1,2)))))</f>
        <v/>
      </c>
      <c r="W433" s="464"/>
      <c r="X433" s="482"/>
      <c r="Y433" s="484"/>
      <c r="Z433" s="484"/>
      <c r="AA433" s="484"/>
      <c r="AB433" s="486"/>
      <c r="AC433" s="115"/>
      <c r="AD433" s="36"/>
    </row>
    <row r="434" spans="1:30" ht="14.25" customHeight="1" outlineLevel="1">
      <c r="A434" s="104"/>
      <c r="B434" s="111"/>
      <c r="C434" s="473"/>
      <c r="D434" s="476"/>
      <c r="E434" s="479"/>
      <c r="F434" s="190" t="s">
        <v>973</v>
      </c>
      <c r="G434" s="117"/>
      <c r="H434" s="20"/>
      <c r="I434" s="469"/>
      <c r="J434" s="464"/>
      <c r="K434" s="464"/>
      <c r="L434" s="492"/>
      <c r="M434" s="494"/>
      <c r="N434" s="494"/>
      <c r="O434" s="494"/>
      <c r="P434" s="496"/>
      <c r="Q434" s="115"/>
      <c r="R434" s="36"/>
      <c r="S434" s="105"/>
      <c r="T434" s="17"/>
      <c r="U434" s="469"/>
      <c r="V434" s="464"/>
      <c r="W434" s="464"/>
      <c r="X434" s="492"/>
      <c r="Y434" s="494"/>
      <c r="Z434" s="494"/>
      <c r="AA434" s="494"/>
      <c r="AB434" s="496"/>
      <c r="AC434" s="115"/>
      <c r="AD434" s="36"/>
    </row>
    <row r="435" spans="1:30" ht="42.75" outlineLevel="1">
      <c r="A435" s="104"/>
      <c r="B435" s="111"/>
      <c r="C435" s="471" t="s">
        <v>421</v>
      </c>
      <c r="D435" s="474" t="s">
        <v>693</v>
      </c>
      <c r="E435" s="477">
        <v>3</v>
      </c>
      <c r="F435" s="188" t="s">
        <v>305</v>
      </c>
      <c r="G435" s="122" t="s">
        <v>93</v>
      </c>
      <c r="H435" s="218"/>
      <c r="I435" s="468"/>
      <c r="J435" s="464" t="str">
        <f>IF(COUNTIF(H435:H437,"N/A")=3,"N/A",IF(COUNT(H435:H437)=0,"",IF(SUM(H435:H437)=0,0,IF(AVERAGE(H435:H437)&lt;0.5,1,IF(AVERAGE(H435:H437)=1,3,2)))))</f>
        <v/>
      </c>
      <c r="K435" s="464" t="str">
        <f>IF(COUNTIF(J435:J440,"N/A")=2,"N/A",IF(COUNT(J435:J440)=0,"",IF(COUNTIF(J435,"N/A")=1,SUM(J435:J440,3),IF(COUNTIF(J438,"N/A")=1,SUM(J435:J440,2),SUM(J435:J440)))))</f>
        <v/>
      </c>
      <c r="L435" s="470" t="str">
        <f>IF($K435="N/A","na",IF($K435="","",IF($K435&gt;0,1,"")))</f>
        <v/>
      </c>
      <c r="M435" s="447" t="str">
        <f>IF($K435="N/A","na",IF($K435="","",IF($K435&gt;1,1,"")))</f>
        <v/>
      </c>
      <c r="N435" s="447" t="str">
        <f>IF($K435="N/A","na",IF($K435="","",IF($K435&gt;2,1,"")))</f>
        <v/>
      </c>
      <c r="O435" s="447" t="str">
        <f>IF($K435="N/A","na",IF($K435="","",IF($K435&gt;3,1,"")))</f>
        <v/>
      </c>
      <c r="P435" s="446" t="str">
        <f>IF($K435="N/A","na",IF($K435="","",IF($K435&gt;4,1,"")))</f>
        <v/>
      </c>
      <c r="Q435" s="115"/>
      <c r="R435" s="36"/>
      <c r="S435" s="105"/>
      <c r="T435" s="17"/>
      <c r="U435" s="468"/>
      <c r="V435" s="464" t="str">
        <f>IF(COUNTIF(T435:T437,"N/A")=3,"N/A",IF(COUNT(T435:T437)=0,"",IF(SUM(T435:T437)=0,0,IF(AVERAGE(T435:T437)&lt;0.5,1,IF(AVERAGE(T435:T437)=1,3,2)))))</f>
        <v/>
      </c>
      <c r="W435" s="464" t="str">
        <f>IF(COUNTIF(V435:V440,"N/A")=2,"N/A",IF(V435&lt;3,V435,IF(COUNT(V435:V440)=0,"",SUMIF(V435:V440,"&lt;&gt;N/A"))))</f>
        <v/>
      </c>
      <c r="X435" s="470" t="str">
        <f>IF($W435="N/A","na",IF($W435="","",IF($W435&gt;0,1,"")))</f>
        <v/>
      </c>
      <c r="Y435" s="447" t="str">
        <f>IF($W435="N/A","na",IF($W435="","",IF($W435&gt;1,1,"")))</f>
        <v/>
      </c>
      <c r="Z435" s="447" t="str">
        <f>IF($W435="N/A","na",IF($W435="","",IF($W435&gt;2,1,"")))</f>
        <v/>
      </c>
      <c r="AA435" s="447" t="str">
        <f>IF($W435="N/A","na",IF($W435="","",IF($W435&gt;3,1,"")))</f>
        <v/>
      </c>
      <c r="AB435" s="446" t="str">
        <f>IF($W435="N/A","na",IF($W435="","",IF($W435&gt;4,1,"")))</f>
        <v/>
      </c>
      <c r="AC435" s="115"/>
      <c r="AD435" s="36"/>
    </row>
    <row r="436" spans="1:30" ht="57" outlineLevel="1">
      <c r="A436" s="104"/>
      <c r="B436" s="111"/>
      <c r="C436" s="472"/>
      <c r="D436" s="475"/>
      <c r="E436" s="478"/>
      <c r="F436" s="189" t="s">
        <v>694</v>
      </c>
      <c r="G436" s="114"/>
      <c r="H436" s="23"/>
      <c r="I436" s="480"/>
      <c r="J436" s="464"/>
      <c r="K436" s="464"/>
      <c r="L436" s="470"/>
      <c r="M436" s="447"/>
      <c r="N436" s="447"/>
      <c r="O436" s="447"/>
      <c r="P436" s="446"/>
      <c r="Q436" s="115"/>
      <c r="R436" s="36"/>
      <c r="S436" s="105"/>
      <c r="T436" s="17"/>
      <c r="U436" s="480"/>
      <c r="V436" s="464"/>
      <c r="W436" s="464"/>
      <c r="X436" s="470"/>
      <c r="Y436" s="447"/>
      <c r="Z436" s="447"/>
      <c r="AA436" s="447"/>
      <c r="AB436" s="446"/>
      <c r="AC436" s="115"/>
      <c r="AD436" s="36"/>
    </row>
    <row r="437" spans="1:30" ht="28.5" outlineLevel="1">
      <c r="A437" s="104"/>
      <c r="B437" s="111"/>
      <c r="C437" s="472"/>
      <c r="D437" s="475"/>
      <c r="E437" s="479"/>
      <c r="F437" s="190" t="s">
        <v>306</v>
      </c>
      <c r="G437" s="117"/>
      <c r="H437" s="19"/>
      <c r="I437" s="469"/>
      <c r="J437" s="464"/>
      <c r="K437" s="464"/>
      <c r="L437" s="470"/>
      <c r="M437" s="447"/>
      <c r="N437" s="447"/>
      <c r="O437" s="447"/>
      <c r="P437" s="446"/>
      <c r="Q437" s="115"/>
      <c r="R437" s="36"/>
      <c r="S437" s="105"/>
      <c r="T437" s="17"/>
      <c r="U437" s="469"/>
      <c r="V437" s="464"/>
      <c r="W437" s="464"/>
      <c r="X437" s="470"/>
      <c r="Y437" s="447"/>
      <c r="Z437" s="447"/>
      <c r="AA437" s="447"/>
      <c r="AB437" s="446"/>
      <c r="AC437" s="115"/>
      <c r="AD437" s="36"/>
    </row>
    <row r="438" spans="1:30" ht="14.25" customHeight="1" outlineLevel="1">
      <c r="A438" s="104"/>
      <c r="B438" s="111"/>
      <c r="C438" s="472"/>
      <c r="D438" s="475"/>
      <c r="E438" s="477">
        <v>5</v>
      </c>
      <c r="F438" s="188" t="s">
        <v>307</v>
      </c>
      <c r="G438" s="112"/>
      <c r="H438" s="17"/>
      <c r="I438" s="468"/>
      <c r="J438" s="464" t="str">
        <f>IF(COUNTIF(H438:H440,"N/A")=3,"N/A",IF(COUNT(H438:H440)=0,"",IF(SUM(H438:H440)=0,0,IF(AVERAGE(H438:H440)&lt;1,1,IF(AVERAGE(H438:H440)=1,2)))))</f>
        <v/>
      </c>
      <c r="K438" s="464"/>
      <c r="L438" s="470"/>
      <c r="M438" s="447"/>
      <c r="N438" s="447"/>
      <c r="O438" s="447"/>
      <c r="P438" s="446"/>
      <c r="Q438" s="115"/>
      <c r="R438" s="36"/>
      <c r="S438" s="105"/>
      <c r="T438" s="17"/>
      <c r="U438" s="468"/>
      <c r="V438" s="464" t="str">
        <f>IF(COUNTIF(T438:T440,"N/A")=3,"N/A",IF(COUNT(T438:T440)=0,"",IF(SUM(T438:T440)=0,0,IF(AVERAGE(T438:T440)&lt;1,1,IF(AVERAGE(T438:T440)=1,2)))))</f>
        <v/>
      </c>
      <c r="W438" s="464"/>
      <c r="X438" s="470"/>
      <c r="Y438" s="447"/>
      <c r="Z438" s="447"/>
      <c r="AA438" s="447"/>
      <c r="AB438" s="446"/>
      <c r="AC438" s="115"/>
      <c r="AD438" s="36"/>
    </row>
    <row r="439" spans="1:30" ht="28.5" outlineLevel="1">
      <c r="A439" s="104"/>
      <c r="B439" s="111"/>
      <c r="C439" s="472"/>
      <c r="D439" s="475"/>
      <c r="E439" s="478"/>
      <c r="F439" s="189" t="s">
        <v>695</v>
      </c>
      <c r="G439" s="114"/>
      <c r="H439" s="22"/>
      <c r="I439" s="480"/>
      <c r="J439" s="464"/>
      <c r="K439" s="464"/>
      <c r="L439" s="470"/>
      <c r="M439" s="447"/>
      <c r="N439" s="447"/>
      <c r="O439" s="447"/>
      <c r="P439" s="446"/>
      <c r="Q439" s="115"/>
      <c r="R439" s="36"/>
      <c r="S439" s="105"/>
      <c r="T439" s="17"/>
      <c r="U439" s="480"/>
      <c r="V439" s="464"/>
      <c r="W439" s="464"/>
      <c r="X439" s="470"/>
      <c r="Y439" s="447"/>
      <c r="Z439" s="447"/>
      <c r="AA439" s="447"/>
      <c r="AB439" s="446"/>
      <c r="AC439" s="115"/>
      <c r="AD439" s="36"/>
    </row>
    <row r="440" spans="1:30" ht="14.25" customHeight="1" outlineLevel="1">
      <c r="A440" s="104"/>
      <c r="B440" s="111"/>
      <c r="C440" s="473"/>
      <c r="D440" s="476"/>
      <c r="E440" s="479"/>
      <c r="F440" s="190" t="s">
        <v>696</v>
      </c>
      <c r="G440" s="117"/>
      <c r="H440" s="19"/>
      <c r="I440" s="469"/>
      <c r="J440" s="464"/>
      <c r="K440" s="464"/>
      <c r="L440" s="470"/>
      <c r="M440" s="447"/>
      <c r="N440" s="447"/>
      <c r="O440" s="447"/>
      <c r="P440" s="446"/>
      <c r="Q440" s="115"/>
      <c r="R440" s="36"/>
      <c r="S440" s="105"/>
      <c r="T440" s="17"/>
      <c r="U440" s="469"/>
      <c r="V440" s="464"/>
      <c r="W440" s="464"/>
      <c r="X440" s="470"/>
      <c r="Y440" s="447"/>
      <c r="Z440" s="447"/>
      <c r="AA440" s="447"/>
      <c r="AB440" s="446"/>
      <c r="AC440" s="115"/>
      <c r="AD440" s="36"/>
    </row>
    <row r="441" spans="1:30" ht="28.5" outlineLevel="1">
      <c r="A441" s="104"/>
      <c r="B441" s="111"/>
      <c r="C441" s="471" t="s">
        <v>422</v>
      </c>
      <c r="D441" s="474" t="s">
        <v>697</v>
      </c>
      <c r="E441" s="477">
        <v>3</v>
      </c>
      <c r="F441" s="188" t="s">
        <v>308</v>
      </c>
      <c r="G441" s="112"/>
      <c r="H441" s="218"/>
      <c r="I441" s="468"/>
      <c r="J441" s="464" t="str">
        <f>IF(COUNTIF(H441:H444,"N/A")=4,"N/A",IF(COUNT(H441:H444)=0,"",IF(SUM(H441:H444)=0,0,IF(AVERAGE(H441:H444)&lt;0.5,1,IF(AVERAGE(H441:H444)=1,3,2)))))</f>
        <v/>
      </c>
      <c r="K441" s="464" t="str">
        <f>IF(COUNTIF(J441:J446,"N/A")=2,"N/A",IF(COUNT(J441:J446)=0,"",IF(COUNTIF(J441,"N/A")=1,SUM(J441:J446,3),IF(COUNTIF(J445,"N/A")=1,SUM(J441:J446,2),SUM(J441:J446)))))</f>
        <v/>
      </c>
      <c r="L441" s="470" t="str">
        <f>IF($K441="N/A","na",IF($K441="","",IF($K441&gt;0,1,"")))</f>
        <v/>
      </c>
      <c r="M441" s="447" t="str">
        <f>IF($K441="N/A","na",IF($K441="","",IF($K441&gt;1,1,"")))</f>
        <v/>
      </c>
      <c r="N441" s="447" t="str">
        <f>IF($K441="N/A","na",IF($K441="","",IF($K441&gt;2,1,"")))</f>
        <v/>
      </c>
      <c r="O441" s="447" t="str">
        <f>IF($K441="N/A","na",IF($K441="","",IF($K441&gt;3,1,"")))</f>
        <v/>
      </c>
      <c r="P441" s="446" t="str">
        <f>IF($K441="N/A","na",IF($K441="","",IF($K441&gt;4,1,"")))</f>
        <v/>
      </c>
      <c r="Q441" s="115"/>
      <c r="R441" s="36"/>
      <c r="S441" s="105"/>
      <c r="T441" s="17"/>
      <c r="U441" s="468"/>
      <c r="V441" s="464" t="str">
        <f>IF(COUNTIF(T441:T444,"N/A")=4,"N/A",IF(COUNT(T441:T444)=0,"",IF(SUM(T441:T444)=0,0,IF(AVERAGE(T441:T444)&lt;0.5,1,IF(AVERAGE(T441:T444)=1,3,2)))))</f>
        <v/>
      </c>
      <c r="W441" s="464" t="str">
        <f>IF(COUNTIF(V441:V446,"N/A")=2,"N/A",IF(V441&lt;3,V441,IF(COUNT(V441:V446)=0,"",SUMIF(V441:V446,"&lt;&gt;N/A"))))</f>
        <v/>
      </c>
      <c r="X441" s="470" t="str">
        <f>IF($W441="N/A","na",IF($W441="","",IF($W441&gt;0,1,"")))</f>
        <v/>
      </c>
      <c r="Y441" s="447" t="str">
        <f>IF($W441="N/A","na",IF($W441="","",IF($W441&gt;1,1,"")))</f>
        <v/>
      </c>
      <c r="Z441" s="447" t="str">
        <f>IF($W441="N/A","na",IF($W441="","",IF($W441&gt;2,1,"")))</f>
        <v/>
      </c>
      <c r="AA441" s="447" t="str">
        <f>IF($W441="N/A","na",IF($W441="","",IF($W441&gt;3,1,"")))</f>
        <v/>
      </c>
      <c r="AB441" s="446" t="str">
        <f>IF($W441="N/A","na",IF($W441="","",IF($W441&gt;4,1,"")))</f>
        <v/>
      </c>
      <c r="AC441" s="115"/>
      <c r="AD441" s="36"/>
    </row>
    <row r="442" spans="1:30" ht="99.75" outlineLevel="1">
      <c r="A442" s="104"/>
      <c r="B442" s="111"/>
      <c r="C442" s="472"/>
      <c r="D442" s="475"/>
      <c r="E442" s="478"/>
      <c r="F442" s="189" t="s">
        <v>698</v>
      </c>
      <c r="G442" s="114"/>
      <c r="H442" s="23"/>
      <c r="I442" s="480"/>
      <c r="J442" s="464"/>
      <c r="K442" s="464"/>
      <c r="L442" s="470"/>
      <c r="M442" s="447"/>
      <c r="N442" s="447"/>
      <c r="O442" s="447"/>
      <c r="P442" s="446"/>
      <c r="Q442" s="115"/>
      <c r="R442" s="36"/>
      <c r="S442" s="105"/>
      <c r="T442" s="17"/>
      <c r="U442" s="480"/>
      <c r="V442" s="464"/>
      <c r="W442" s="464"/>
      <c r="X442" s="470"/>
      <c r="Y442" s="447"/>
      <c r="Z442" s="447"/>
      <c r="AA442" s="447"/>
      <c r="AB442" s="446"/>
      <c r="AC442" s="115"/>
      <c r="AD442" s="36"/>
    </row>
    <row r="443" spans="1:30" ht="14.25" customHeight="1" outlineLevel="1">
      <c r="A443" s="104"/>
      <c r="B443" s="111"/>
      <c r="C443" s="472"/>
      <c r="D443" s="475"/>
      <c r="E443" s="478"/>
      <c r="F443" s="189" t="s">
        <v>309</v>
      </c>
      <c r="G443" s="114"/>
      <c r="H443" s="18"/>
      <c r="I443" s="480"/>
      <c r="J443" s="464"/>
      <c r="K443" s="464"/>
      <c r="L443" s="470"/>
      <c r="M443" s="447"/>
      <c r="N443" s="447"/>
      <c r="O443" s="447"/>
      <c r="P443" s="446"/>
      <c r="Q443" s="115"/>
      <c r="R443" s="36"/>
      <c r="S443" s="105"/>
      <c r="T443" s="17"/>
      <c r="U443" s="480"/>
      <c r="V443" s="464"/>
      <c r="W443" s="464"/>
      <c r="X443" s="470"/>
      <c r="Y443" s="447"/>
      <c r="Z443" s="447"/>
      <c r="AA443" s="447"/>
      <c r="AB443" s="446"/>
      <c r="AC443" s="115"/>
      <c r="AD443" s="36"/>
    </row>
    <row r="444" spans="1:30" ht="14.25" customHeight="1" outlineLevel="1">
      <c r="A444" s="104"/>
      <c r="B444" s="111"/>
      <c r="C444" s="472"/>
      <c r="D444" s="475"/>
      <c r="E444" s="479"/>
      <c r="F444" s="190" t="s">
        <v>310</v>
      </c>
      <c r="G444" s="117"/>
      <c r="H444" s="20"/>
      <c r="I444" s="469"/>
      <c r="J444" s="464"/>
      <c r="K444" s="464"/>
      <c r="L444" s="470"/>
      <c r="M444" s="447"/>
      <c r="N444" s="447"/>
      <c r="O444" s="447"/>
      <c r="P444" s="446"/>
      <c r="Q444" s="115"/>
      <c r="R444" s="36"/>
      <c r="S444" s="105"/>
      <c r="T444" s="17"/>
      <c r="U444" s="469"/>
      <c r="V444" s="464"/>
      <c r="W444" s="464"/>
      <c r="X444" s="470"/>
      <c r="Y444" s="447"/>
      <c r="Z444" s="447"/>
      <c r="AA444" s="447"/>
      <c r="AB444" s="446"/>
      <c r="AC444" s="115"/>
      <c r="AD444" s="36"/>
    </row>
    <row r="445" spans="1:30" ht="28.5" outlineLevel="1">
      <c r="A445" s="104"/>
      <c r="B445" s="111"/>
      <c r="C445" s="472"/>
      <c r="D445" s="475"/>
      <c r="E445" s="477">
        <v>5</v>
      </c>
      <c r="F445" s="188" t="s">
        <v>699</v>
      </c>
      <c r="G445" s="112"/>
      <c r="H445" s="218"/>
      <c r="I445" s="468"/>
      <c r="J445" s="464" t="str">
        <f>IF(COUNTIF(H445:H446,"N/A")=2,"N/A",IF(COUNT(H445:H446)=0,"",IF(SUM(H445:H446)=0,0,IF(AVERAGE(H445:H446)&lt;1,1,IF(AVERAGE(H445:H446)=1,2)))))</f>
        <v/>
      </c>
      <c r="K445" s="464"/>
      <c r="L445" s="470"/>
      <c r="M445" s="447"/>
      <c r="N445" s="447"/>
      <c r="O445" s="447"/>
      <c r="P445" s="446"/>
      <c r="Q445" s="115"/>
      <c r="R445" s="36"/>
      <c r="S445" s="105"/>
      <c r="T445" s="17"/>
      <c r="U445" s="468"/>
      <c r="V445" s="464" t="str">
        <f>IF(COUNTIF(T445:T446,"N/A")=2,"N/A",IF(COUNT(T445:T446)=0,"",IF(SUM(T445:T446)=0,0,IF(AVERAGE(T445:T446)&lt;1,1,IF(AVERAGE(T445:T446)=1,2)))))</f>
        <v/>
      </c>
      <c r="W445" s="464"/>
      <c r="X445" s="470"/>
      <c r="Y445" s="447"/>
      <c r="Z445" s="447"/>
      <c r="AA445" s="447"/>
      <c r="AB445" s="446"/>
      <c r="AC445" s="115"/>
      <c r="AD445" s="36"/>
    </row>
    <row r="446" spans="1:30" ht="28.5" outlineLevel="1">
      <c r="A446" s="104"/>
      <c r="B446" s="111"/>
      <c r="C446" s="473"/>
      <c r="D446" s="476"/>
      <c r="E446" s="479"/>
      <c r="F446" s="190" t="s">
        <v>311</v>
      </c>
      <c r="G446" s="124" t="s">
        <v>94</v>
      </c>
      <c r="H446" s="19"/>
      <c r="I446" s="469"/>
      <c r="J446" s="464"/>
      <c r="K446" s="464"/>
      <c r="L446" s="470"/>
      <c r="M446" s="447"/>
      <c r="N446" s="447"/>
      <c r="O446" s="447"/>
      <c r="P446" s="446"/>
      <c r="Q446" s="115"/>
      <c r="R446" s="36"/>
      <c r="S446" s="105"/>
      <c r="T446" s="17"/>
      <c r="U446" s="469"/>
      <c r="V446" s="464"/>
      <c r="W446" s="464"/>
      <c r="X446" s="470"/>
      <c r="Y446" s="447"/>
      <c r="Z446" s="447"/>
      <c r="AA446" s="447"/>
      <c r="AB446" s="446"/>
      <c r="AC446" s="115"/>
      <c r="AD446" s="36"/>
    </row>
    <row r="447" spans="1:30" ht="28.5" outlineLevel="1">
      <c r="A447" s="104"/>
      <c r="B447" s="111"/>
      <c r="C447" s="471" t="s">
        <v>423</v>
      </c>
      <c r="D447" s="474" t="s">
        <v>700</v>
      </c>
      <c r="E447" s="477">
        <v>3</v>
      </c>
      <c r="F447" s="188" t="s">
        <v>312</v>
      </c>
      <c r="G447" s="122" t="s">
        <v>53</v>
      </c>
      <c r="H447" s="218"/>
      <c r="I447" s="468"/>
      <c r="J447" s="464" t="str">
        <f>IF(COUNTIF(H447:H450,"N/A")=4,"N/A",IF(COUNT(H447:H450)=0,"",IF(SUM(H447:H450)=0,0,IF(AVERAGE(H447:H450)&lt;0.5,1,IF(AVERAGE(H447:H450)=1,3,2)))))</f>
        <v/>
      </c>
      <c r="K447" s="464" t="str">
        <f>IF(COUNTIF(J447:J454,"N/A")=2,"N/A",IF(COUNT(J447:J454)=0,"",IF(COUNTIF(J447,"N/A")=1,SUM(J447:J454,3),IF(COUNTIF(J451,"N/A")=1,SUM(J447:J454,2),SUM(J447:J454)))))</f>
        <v/>
      </c>
      <c r="L447" s="470" t="str">
        <f>IF($K447="N/A","na",IF($K447="","",IF($K447&gt;0,1,"")))</f>
        <v/>
      </c>
      <c r="M447" s="447" t="str">
        <f>IF($K447="N/A","na",IF($K447="","",IF($K447&gt;1,1,"")))</f>
        <v/>
      </c>
      <c r="N447" s="447" t="str">
        <f>IF($K447="N/A","na",IF($K447="","",IF($K447&gt;2,1,"")))</f>
        <v/>
      </c>
      <c r="O447" s="447" t="str">
        <f>IF($K447="N/A","na",IF($K447="","",IF($K447&gt;3,1,"")))</f>
        <v/>
      </c>
      <c r="P447" s="446" t="str">
        <f>IF($K447="N/A","na",IF($K447="","",IF($K447&gt;4,1,"")))</f>
        <v/>
      </c>
      <c r="Q447" s="115"/>
      <c r="R447" s="36"/>
      <c r="S447" s="105"/>
      <c r="T447" s="17"/>
      <c r="U447" s="468"/>
      <c r="V447" s="464" t="str">
        <f>IF(COUNTIF(T447:T450,"N/A")=4,"N/A",IF(COUNT(T447:T450)=0,"",IF(SUM(T447:T450)=0,0,IF(AVERAGE(T447:T450)&lt;0.5,1,IF(AVERAGE(T447:T450)=1,3,2)))))</f>
        <v/>
      </c>
      <c r="W447" s="464" t="str">
        <f>IF(COUNTIF(V447:V454,"N/A")=2,"N/A",IF(V447&lt;3,V447,IF(COUNT(V447:V454)=0,"",SUMIF(V447:V454,"&lt;&gt;N/A"))))</f>
        <v/>
      </c>
      <c r="X447" s="470" t="str">
        <f>IF($W447="N/A","na",IF($W447="","",IF($W447&gt;0,1,"")))</f>
        <v/>
      </c>
      <c r="Y447" s="447" t="str">
        <f>IF($W447="N/A","na",IF($W447="","",IF($W447&gt;1,1,"")))</f>
        <v/>
      </c>
      <c r="Z447" s="447" t="str">
        <f>IF($W447="N/A","na",IF($W447="","",IF($W447&gt;2,1,"")))</f>
        <v/>
      </c>
      <c r="AA447" s="447" t="str">
        <f>IF($W447="N/A","na",IF($W447="","",IF($W447&gt;3,1,"")))</f>
        <v/>
      </c>
      <c r="AB447" s="446" t="str">
        <f>IF($W447="N/A","na",IF($W447="","",IF($W447&gt;4,1,"")))</f>
        <v/>
      </c>
      <c r="AC447" s="115"/>
      <c r="AD447" s="36"/>
    </row>
    <row r="448" spans="1:30" ht="15" customHeight="1" outlineLevel="1">
      <c r="A448" s="104"/>
      <c r="B448" s="111"/>
      <c r="C448" s="472"/>
      <c r="D448" s="475"/>
      <c r="E448" s="478"/>
      <c r="F448" s="189" t="s">
        <v>701</v>
      </c>
      <c r="G448" s="118" t="s">
        <v>54</v>
      </c>
      <c r="H448" s="23"/>
      <c r="I448" s="480"/>
      <c r="J448" s="464"/>
      <c r="K448" s="464"/>
      <c r="L448" s="470"/>
      <c r="M448" s="447"/>
      <c r="N448" s="447"/>
      <c r="O448" s="447"/>
      <c r="P448" s="446"/>
      <c r="Q448" s="115"/>
      <c r="R448" s="36"/>
      <c r="S448" s="105"/>
      <c r="T448" s="17"/>
      <c r="U448" s="480"/>
      <c r="V448" s="464"/>
      <c r="W448" s="464"/>
      <c r="X448" s="470"/>
      <c r="Y448" s="447"/>
      <c r="Z448" s="447"/>
      <c r="AA448" s="447"/>
      <c r="AB448" s="446"/>
      <c r="AC448" s="115"/>
      <c r="AD448" s="36"/>
    </row>
    <row r="449" spans="1:30" ht="28.5" outlineLevel="1">
      <c r="A449" s="104"/>
      <c r="B449" s="111"/>
      <c r="C449" s="472"/>
      <c r="D449" s="475"/>
      <c r="E449" s="478"/>
      <c r="F449" s="189" t="s">
        <v>313</v>
      </c>
      <c r="G449" s="118" t="s">
        <v>55</v>
      </c>
      <c r="H449" s="23"/>
      <c r="I449" s="480"/>
      <c r="J449" s="464"/>
      <c r="K449" s="464"/>
      <c r="L449" s="470"/>
      <c r="M449" s="447"/>
      <c r="N449" s="447"/>
      <c r="O449" s="447"/>
      <c r="P449" s="446"/>
      <c r="Q449" s="115"/>
      <c r="R449" s="36"/>
      <c r="S449" s="105"/>
      <c r="T449" s="17"/>
      <c r="U449" s="480"/>
      <c r="V449" s="464"/>
      <c r="W449" s="464"/>
      <c r="X449" s="470"/>
      <c r="Y449" s="447"/>
      <c r="Z449" s="447"/>
      <c r="AA449" s="447"/>
      <c r="AB449" s="446"/>
      <c r="AC449" s="115"/>
      <c r="AD449" s="36"/>
    </row>
    <row r="450" spans="1:30" ht="14.25" customHeight="1" outlineLevel="1">
      <c r="A450" s="104"/>
      <c r="B450" s="111"/>
      <c r="C450" s="472"/>
      <c r="D450" s="475"/>
      <c r="E450" s="479"/>
      <c r="F450" s="190" t="s">
        <v>702</v>
      </c>
      <c r="G450" s="117"/>
      <c r="H450" s="19"/>
      <c r="I450" s="469"/>
      <c r="J450" s="464"/>
      <c r="K450" s="464"/>
      <c r="L450" s="470"/>
      <c r="M450" s="447"/>
      <c r="N450" s="447"/>
      <c r="O450" s="447"/>
      <c r="P450" s="446"/>
      <c r="Q450" s="115"/>
      <c r="R450" s="36"/>
      <c r="S450" s="105"/>
      <c r="T450" s="17"/>
      <c r="U450" s="469"/>
      <c r="V450" s="464"/>
      <c r="W450" s="464"/>
      <c r="X450" s="470"/>
      <c r="Y450" s="447"/>
      <c r="Z450" s="447"/>
      <c r="AA450" s="447"/>
      <c r="AB450" s="446"/>
      <c r="AC450" s="115"/>
      <c r="AD450" s="36"/>
    </row>
    <row r="451" spans="1:30" ht="14.25" customHeight="1" outlineLevel="1">
      <c r="A451" s="104"/>
      <c r="B451" s="111"/>
      <c r="C451" s="472"/>
      <c r="D451" s="475"/>
      <c r="E451" s="477">
        <v>5</v>
      </c>
      <c r="F451" s="188" t="s">
        <v>314</v>
      </c>
      <c r="G451" s="112"/>
      <c r="H451" s="17"/>
      <c r="I451" s="468"/>
      <c r="J451" s="464" t="str">
        <f>IF(COUNTIF(H451:H454,"N/A")=4,"N/A",IF(COUNT(H451:H454)=0,"",IF(SUM(H451:H454)=0,0,IF(AVERAGE(H451:H454)&lt;1,1,IF(AVERAGE(H451:H454)=1,2)))))</f>
        <v/>
      </c>
      <c r="K451" s="464"/>
      <c r="L451" s="470"/>
      <c r="M451" s="447"/>
      <c r="N451" s="447"/>
      <c r="O451" s="447"/>
      <c r="P451" s="446"/>
      <c r="Q451" s="115"/>
      <c r="R451" s="36"/>
      <c r="S451" s="105"/>
      <c r="T451" s="17"/>
      <c r="U451" s="468"/>
      <c r="V451" s="464" t="str">
        <f>IF(COUNTIF(T451:T454,"N/A")=4,"N/A",IF(COUNT(T451:T454)=0,"",IF(SUM(T451:T454)=0,0,IF(AVERAGE(T451:T454)&lt;1,1,IF(AVERAGE(T451:T454)=1,2)))))</f>
        <v/>
      </c>
      <c r="W451" s="464"/>
      <c r="X451" s="470"/>
      <c r="Y451" s="447"/>
      <c r="Z451" s="447"/>
      <c r="AA451" s="447"/>
      <c r="AB451" s="446"/>
      <c r="AC451" s="115"/>
      <c r="AD451" s="36"/>
    </row>
    <row r="452" spans="1:30" ht="14.25" customHeight="1" outlineLevel="1">
      <c r="A452" s="104"/>
      <c r="B452" s="111"/>
      <c r="C452" s="472"/>
      <c r="D452" s="475"/>
      <c r="E452" s="478"/>
      <c r="F452" s="189" t="s">
        <v>315</v>
      </c>
      <c r="G452" s="114"/>
      <c r="H452" s="22"/>
      <c r="I452" s="480"/>
      <c r="J452" s="464"/>
      <c r="K452" s="464"/>
      <c r="L452" s="470"/>
      <c r="M452" s="447"/>
      <c r="N452" s="447"/>
      <c r="O452" s="447"/>
      <c r="P452" s="446"/>
      <c r="Q452" s="115"/>
      <c r="R452" s="36"/>
      <c r="S452" s="105"/>
      <c r="T452" s="17"/>
      <c r="U452" s="480"/>
      <c r="V452" s="464"/>
      <c r="W452" s="464"/>
      <c r="X452" s="470"/>
      <c r="Y452" s="447"/>
      <c r="Z452" s="447"/>
      <c r="AA452" s="447"/>
      <c r="AB452" s="446"/>
      <c r="AC452" s="115"/>
      <c r="AD452" s="36"/>
    </row>
    <row r="453" spans="1:30" ht="42.75" outlineLevel="1">
      <c r="A453" s="104"/>
      <c r="B453" s="111"/>
      <c r="C453" s="472"/>
      <c r="D453" s="475"/>
      <c r="E453" s="478"/>
      <c r="F453" s="189" t="s">
        <v>703</v>
      </c>
      <c r="G453" s="114"/>
      <c r="H453" s="23"/>
      <c r="I453" s="480"/>
      <c r="J453" s="464"/>
      <c r="K453" s="464"/>
      <c r="L453" s="470"/>
      <c r="M453" s="447"/>
      <c r="N453" s="447"/>
      <c r="O453" s="447"/>
      <c r="P453" s="446"/>
      <c r="Q453" s="115"/>
      <c r="R453" s="36"/>
      <c r="S453" s="105"/>
      <c r="T453" s="17"/>
      <c r="U453" s="480"/>
      <c r="V453" s="464"/>
      <c r="W453" s="464"/>
      <c r="X453" s="470"/>
      <c r="Y453" s="447"/>
      <c r="Z453" s="447"/>
      <c r="AA453" s="447"/>
      <c r="AB453" s="446"/>
      <c r="AC453" s="115"/>
      <c r="AD453" s="36"/>
    </row>
    <row r="454" spans="1:30" ht="15" customHeight="1" outlineLevel="1" thickBot="1">
      <c r="A454" s="104"/>
      <c r="B454" s="138"/>
      <c r="C454" s="473"/>
      <c r="D454" s="476"/>
      <c r="E454" s="479"/>
      <c r="F454" s="190" t="s">
        <v>316</v>
      </c>
      <c r="G454" s="117"/>
      <c r="H454" s="19"/>
      <c r="I454" s="469"/>
      <c r="J454" s="464"/>
      <c r="K454" s="464"/>
      <c r="L454" s="511"/>
      <c r="M454" s="509"/>
      <c r="N454" s="509"/>
      <c r="O454" s="509"/>
      <c r="P454" s="510"/>
      <c r="Q454" s="115"/>
      <c r="R454" s="37"/>
      <c r="S454" s="105"/>
      <c r="T454" s="17"/>
      <c r="U454" s="469"/>
      <c r="V454" s="464"/>
      <c r="W454" s="464"/>
      <c r="X454" s="511"/>
      <c r="Y454" s="509"/>
      <c r="Z454" s="509"/>
      <c r="AA454" s="509"/>
      <c r="AB454" s="510"/>
      <c r="AC454" s="115"/>
      <c r="AD454" s="37"/>
    </row>
    <row r="455" spans="1:30" ht="30.75" customHeight="1" thickTop="1" thickBot="1">
      <c r="A455" s="176">
        <v>5</v>
      </c>
      <c r="B455" s="518" t="s">
        <v>704</v>
      </c>
      <c r="C455" s="518"/>
      <c r="D455" s="518"/>
      <c r="E455" s="518"/>
      <c r="F455" s="518"/>
      <c r="G455" s="157"/>
      <c r="H455" s="157"/>
      <c r="I455" s="157"/>
      <c r="J455" s="195" t="s">
        <v>11</v>
      </c>
      <c r="K455" s="46" t="str">
        <f>IF(SUMIF(J456:J498,"Sub Rate",K456:K498)=0,"",AVERAGEIF(J456:J498,"Sub Rate",K456:K498))</f>
        <v/>
      </c>
      <c r="L455" s="146" t="str">
        <f>IF($K455="N/A","",IF($K455="","",IF($K455&gt;=0.2,1,"")))</f>
        <v/>
      </c>
      <c r="M455" s="147" t="str">
        <f>IF($K455="N/A","",IF($K455="","",IF($K455&gt;=0.4,1,"")))</f>
        <v/>
      </c>
      <c r="N455" s="147" t="str">
        <f>IF($K455="N/A","",IF($K455="","",IF($K455&gt;=0.6,1,"")))</f>
        <v/>
      </c>
      <c r="O455" s="147" t="str">
        <f>IF($K455="N/A","",IF($K455="","",IF($K455&gt;=0.8,1,"")))</f>
        <v/>
      </c>
      <c r="P455" s="148" t="str">
        <f>IF($K455="N/A","",IF($K455="","",IF($K455=1,1,"")))</f>
        <v/>
      </c>
      <c r="Q455" s="149" t="str">
        <f>IF(AND(K455&gt;=99.8%,K455&lt;=100%),"A",IF(AND(K455&gt;=96%,K455&lt;=99.79%),"B",IF(AND(K455&gt;=87%,K455&lt;=95.99%),"C",IF(K455&lt;=86.99%,"D"," "))))</f>
        <v xml:space="preserve"> </v>
      </c>
      <c r="R455" s="199">
        <v>6.9000000000000006E-2</v>
      </c>
      <c r="S455" s="105"/>
      <c r="T455" s="157"/>
      <c r="U455" s="157"/>
      <c r="V455" s="195" t="s">
        <v>11</v>
      </c>
      <c r="W455" s="46" t="str">
        <f>IF(SUMIF(V456:V498,"Sub Rate",W456:W498)=0,"",AVERAGEIF(V456:V498,"Sub Rate",W456:W498))</f>
        <v/>
      </c>
      <c r="X455" s="146" t="str">
        <f>IF($W455="N/A","",IF($W455="","",IF($W455&gt;=0.2,1,"")))</f>
        <v/>
      </c>
      <c r="Y455" s="147" t="str">
        <f>IF($W455="N/A","",IF($W455="","",IF($W455&gt;=0.4,1,"")))</f>
        <v/>
      </c>
      <c r="Z455" s="147" t="str">
        <f>IF($W455="N/A","",IF($W455="","",IF($W455&gt;=0.6,1,"")))</f>
        <v/>
      </c>
      <c r="AA455" s="147" t="str">
        <f>IF($W455="N/A","",IF($W455="","",IF($W455&gt;=0.8,1,"")))</f>
        <v/>
      </c>
      <c r="AB455" s="148" t="str">
        <f>IF($W455="N/A","",IF($W455="","",IF($W455=1,1,"")))</f>
        <v/>
      </c>
      <c r="AC455" s="149" t="str">
        <f>IF(W455="","",IF(W455="N/A","N/A",IF(W455&gt;=0.6,"G",IF(W455&gt;=0.4,"Y","R"))))</f>
        <v/>
      </c>
      <c r="AD455" s="199">
        <v>9.7000000000000003E-2</v>
      </c>
    </row>
    <row r="456" spans="1:30" ht="20.25" customHeight="1" thickTop="1" thickBot="1">
      <c r="A456" s="200"/>
      <c r="B456" s="184">
        <v>1</v>
      </c>
      <c r="C456" s="499" t="s">
        <v>705</v>
      </c>
      <c r="D456" s="499"/>
      <c r="E456" s="499"/>
      <c r="F456" s="499"/>
      <c r="G456" s="185"/>
      <c r="H456" s="185"/>
      <c r="I456" s="185"/>
      <c r="J456" s="187" t="s">
        <v>1</v>
      </c>
      <c r="K456" s="30" t="str">
        <f>IF(COUNTIF(K457:K483,"N/A")=5,"N/A",IF(COUNT(K457:K483)=0,"",SUM(K457:K483)/(COUNTIF(K457:K483,"&gt;=0")*5)))</f>
        <v/>
      </c>
      <c r="L456" s="150" t="str">
        <f>IF($K456="N/A","",IF($K456="","",IF($K456&gt;=0.2,1,"")))</f>
        <v/>
      </c>
      <c r="M456" s="151" t="str">
        <f>IF($K456="N/A","",IF($K456="","",IF($K456&gt;=0.4,1,"")))</f>
        <v/>
      </c>
      <c r="N456" s="151" t="str">
        <f>IF($K456="N/A","",IF($K456="","",IF($K456&gt;=0.6,1,"")))</f>
        <v/>
      </c>
      <c r="O456" s="151" t="str">
        <f>IF($K456="N/A","",IF($K456="","",IF($K456&gt;=0.8,1,"")))</f>
        <v/>
      </c>
      <c r="P456" s="152" t="str">
        <f>IF($K456="N/A","",IF($K456="","",IF($K456=1,1,"")))</f>
        <v/>
      </c>
      <c r="Q456" s="149" t="str">
        <f>IF(AND(K456&gt;=99.8%,K456&lt;=100%),"A",IF(AND(K456&gt;=96%,K456&lt;=99.79%),"B",IF(AND(K456&gt;=87%,K456&lt;=95.99%),"C",IF(K456&lt;=86.99%,"D"," "))))</f>
        <v xml:space="preserve"> </v>
      </c>
      <c r="R456" s="261" t="str">
        <f>IF(K456="","",IF(K456="N/A",R455/2,((R455*K456)/2)))</f>
        <v/>
      </c>
      <c r="S456" s="105"/>
      <c r="T456" s="185" t="s">
        <v>1</v>
      </c>
      <c r="U456" s="185"/>
      <c r="V456" s="187" t="s">
        <v>1</v>
      </c>
      <c r="W456" s="30" t="str">
        <f>IF(COUNTIF(W457:W483,"N/A")=5,"N/A",IF(COUNT(W457:W483)=0,"",SUM(W457:W483)/(COUNTIF(W457:W483,"&gt;=0")*5)))</f>
        <v/>
      </c>
      <c r="X456" s="150" t="str">
        <f>IF($W456="N/A","",IF($W456="","",IF($W456&gt;=0.2,1,"")))</f>
        <v/>
      </c>
      <c r="Y456" s="151" t="str">
        <f>IF($W456="N/A","",IF($W456="","",IF($W456&gt;=0.4,1,"")))</f>
        <v/>
      </c>
      <c r="Z456" s="151" t="str">
        <f>IF($W456="N/A","",IF($W456="","",IF($W456&gt;=0.6,1,"")))</f>
        <v/>
      </c>
      <c r="AA456" s="151" t="str">
        <f>IF($W456="N/A","",IF($W456="","",IF($W456&gt;=0.8,1,"")))</f>
        <v/>
      </c>
      <c r="AB456" s="152" t="str">
        <f>IF($W456="N/A","",IF($W456="","",IF($W456=1,1,"")))</f>
        <v/>
      </c>
      <c r="AC456" s="149" t="str">
        <f>IF(W456="","",IF(W456="N/A","N/A",IF(W456&gt;=0.6,"G",IF(W456&gt;=0.4,"Y","R"))))</f>
        <v/>
      </c>
      <c r="AD456" s="261"/>
    </row>
    <row r="457" spans="1:30" ht="43.5" outlineLevel="1" thickTop="1">
      <c r="A457" s="104"/>
      <c r="B457" s="111"/>
      <c r="C457" s="471" t="s">
        <v>424</v>
      </c>
      <c r="D457" s="474" t="s">
        <v>706</v>
      </c>
      <c r="E457" s="477">
        <v>3</v>
      </c>
      <c r="F457" s="188" t="s">
        <v>317</v>
      </c>
      <c r="G457" s="112"/>
      <c r="H457" s="218"/>
      <c r="I457" s="468"/>
      <c r="J457" s="464" t="str">
        <f>IF(COUNTIF(H457:H459,"N/A")=3,"N/A",IF(COUNT(H457:H459)=0,"",IF(SUM(H457:H459)=0,0,IF(AVERAGE(H457:H459)&lt;0.5,1,IF(AVERAGE(H457:H459)=1,3,2)))))</f>
        <v/>
      </c>
      <c r="K457" s="464" t="str">
        <f>IF(COUNTIF(J457:J461,"N/A")=2,"N/A",IF(COUNT(J457:J461)=0,"",IF(COUNTIF(J457,"N/A")=1,SUM(J457:J461,3),IF(COUNTIF(J460,"N/A")=1,SUM(J457:J461,2),SUM(J457:J461)))))</f>
        <v/>
      </c>
      <c r="L457" s="491" t="str">
        <f>IF($K457="N/A","na",IF($K457="","",IF($K457&gt;0,1,"")))</f>
        <v/>
      </c>
      <c r="M457" s="493" t="str">
        <f>IF($K457="N/A","na",IF($K457="","",IF($K457&gt;1,1,"")))</f>
        <v/>
      </c>
      <c r="N457" s="493" t="str">
        <f>IF($K457="N/A","na",IF($K457="","",IF($K457&gt;2,1,"")))</f>
        <v/>
      </c>
      <c r="O457" s="493" t="str">
        <f>IF($K457="N/A","na",IF($K457="","",IF($K457&gt;3,1,"")))</f>
        <v/>
      </c>
      <c r="P457" s="495" t="str">
        <f>IF($K457="N/A","na",IF($K457="","",IF($K457&gt;4,1,"")))</f>
        <v/>
      </c>
      <c r="Q457" s="115"/>
      <c r="R457" s="39"/>
      <c r="S457" s="105"/>
      <c r="T457" s="17"/>
      <c r="U457" s="468"/>
      <c r="V457" s="464" t="str">
        <f>IF(COUNTIF(T457:T459,"N/A")=3,"N/A",IF(COUNT(T457:T459)=0,"",IF(SUM(T457:T459)=0,0,IF(AVERAGE(T457:T459)&lt;0.5,1,IF(AVERAGE(T457:T459)=1,3,2)))))</f>
        <v/>
      </c>
      <c r="W457" s="464" t="str">
        <f>IF(COUNTIF(V457:V461,"N/A")=2,"N/A",IF(V457&lt;3,V457,IF(COUNT(V457:V461)=0,"",SUMIF(V457:V461,"&lt;&gt;N/A"))))</f>
        <v/>
      </c>
      <c r="X457" s="491" t="str">
        <f>IF($W457="N/A","na",IF($W457="","",IF($W457&gt;0,1,"")))</f>
        <v/>
      </c>
      <c r="Y457" s="493" t="str">
        <f>IF($W457="N/A","na",IF($W457="","",IF($W457&gt;1,1,"")))</f>
        <v/>
      </c>
      <c r="Z457" s="493" t="str">
        <f>IF($W457="N/A","na",IF($W457="","",IF($W457&gt;2,1,"")))</f>
        <v/>
      </c>
      <c r="AA457" s="493" t="str">
        <f>IF($W457="N/A","na",IF($W457="","",IF($W457&gt;3,1,"")))</f>
        <v/>
      </c>
      <c r="AB457" s="495" t="str">
        <f>IF($W457="N/A","na",IF($W457="","",IF($W457&gt;4,1,"")))</f>
        <v/>
      </c>
      <c r="AC457" s="115"/>
      <c r="AD457" s="39"/>
    </row>
    <row r="458" spans="1:30" ht="14.25" customHeight="1" outlineLevel="1">
      <c r="A458" s="104"/>
      <c r="B458" s="111"/>
      <c r="C458" s="472"/>
      <c r="D458" s="475"/>
      <c r="E458" s="478"/>
      <c r="F458" s="207" t="s">
        <v>318</v>
      </c>
      <c r="G458" s="139" t="s">
        <v>56</v>
      </c>
      <c r="H458" s="23"/>
      <c r="I458" s="480"/>
      <c r="J458" s="464"/>
      <c r="K458" s="464"/>
      <c r="L458" s="482"/>
      <c r="M458" s="484"/>
      <c r="N458" s="484"/>
      <c r="O458" s="484"/>
      <c r="P458" s="486"/>
      <c r="Q458" s="115"/>
      <c r="R458" s="40"/>
      <c r="S458" s="105"/>
      <c r="T458" s="17"/>
      <c r="U458" s="480"/>
      <c r="V458" s="464"/>
      <c r="W458" s="464"/>
      <c r="X458" s="482"/>
      <c r="Y458" s="484"/>
      <c r="Z458" s="484"/>
      <c r="AA458" s="484"/>
      <c r="AB458" s="486"/>
      <c r="AC458" s="115"/>
      <c r="AD458" s="40"/>
    </row>
    <row r="459" spans="1:30" ht="57" outlineLevel="1">
      <c r="A459" s="104"/>
      <c r="B459" s="111"/>
      <c r="C459" s="472"/>
      <c r="D459" s="475"/>
      <c r="E459" s="479"/>
      <c r="F459" s="190" t="s">
        <v>319</v>
      </c>
      <c r="G459" s="124" t="s">
        <v>57</v>
      </c>
      <c r="H459" s="19"/>
      <c r="I459" s="469"/>
      <c r="J459" s="464"/>
      <c r="K459" s="464"/>
      <c r="L459" s="482"/>
      <c r="M459" s="484"/>
      <c r="N459" s="484"/>
      <c r="O459" s="484"/>
      <c r="P459" s="486"/>
      <c r="Q459" s="115"/>
      <c r="R459" s="40"/>
      <c r="S459" s="105"/>
      <c r="T459" s="17"/>
      <c r="U459" s="469"/>
      <c r="V459" s="464"/>
      <c r="W459" s="464"/>
      <c r="X459" s="482"/>
      <c r="Y459" s="484"/>
      <c r="Z459" s="484"/>
      <c r="AA459" s="484"/>
      <c r="AB459" s="486"/>
      <c r="AC459" s="115"/>
      <c r="AD459" s="40"/>
    </row>
    <row r="460" spans="1:30" ht="42.75" outlineLevel="1">
      <c r="A460" s="104"/>
      <c r="B460" s="111"/>
      <c r="C460" s="472"/>
      <c r="D460" s="475"/>
      <c r="E460" s="477">
        <v>5</v>
      </c>
      <c r="F460" s="188" t="s">
        <v>320</v>
      </c>
      <c r="G460" s="122" t="s">
        <v>58</v>
      </c>
      <c r="H460" s="218"/>
      <c r="I460" s="468"/>
      <c r="J460" s="464" t="str">
        <f>IF(COUNTIF(H460:H461,"N/A")=2,"N/A",IF(COUNT(H460:H461)=0,"",IF(SUM(H460:H461)=0,0,IF(AVERAGE(H460:H461)&lt;1,1,IF(AVERAGE(H460:H461)=1,2)))))</f>
        <v/>
      </c>
      <c r="K460" s="464"/>
      <c r="L460" s="482"/>
      <c r="M460" s="484"/>
      <c r="N460" s="484"/>
      <c r="O460" s="484"/>
      <c r="P460" s="486"/>
      <c r="Q460" s="115"/>
      <c r="R460" s="40"/>
      <c r="S460" s="105"/>
      <c r="T460" s="17"/>
      <c r="U460" s="468"/>
      <c r="V460" s="464" t="str">
        <f>IF(COUNTIF(T460:T461,"N/A")=2,"N/A",IF(COUNT(T460:T461)=0,"",IF(SUM(T460:T461)=0,0,IF(AVERAGE(T460:T461)&lt;1,1,IF(AVERAGE(T460:T461)=1,2)))))</f>
        <v/>
      </c>
      <c r="W460" s="464"/>
      <c r="X460" s="482"/>
      <c r="Y460" s="484"/>
      <c r="Z460" s="484"/>
      <c r="AA460" s="484"/>
      <c r="AB460" s="486"/>
      <c r="AC460" s="115"/>
      <c r="AD460" s="40"/>
    </row>
    <row r="461" spans="1:30" ht="42.75" outlineLevel="1">
      <c r="A461" s="104"/>
      <c r="B461" s="111"/>
      <c r="C461" s="473"/>
      <c r="D461" s="476"/>
      <c r="E461" s="479"/>
      <c r="F461" s="208" t="s">
        <v>707</v>
      </c>
      <c r="G461" s="124" t="s">
        <v>59</v>
      </c>
      <c r="H461" s="19"/>
      <c r="I461" s="469"/>
      <c r="J461" s="464"/>
      <c r="K461" s="464"/>
      <c r="L461" s="492"/>
      <c r="M461" s="494"/>
      <c r="N461" s="494"/>
      <c r="O461" s="494"/>
      <c r="P461" s="496"/>
      <c r="Q461" s="115"/>
      <c r="R461" s="40"/>
      <c r="S461" s="105"/>
      <c r="T461" s="17"/>
      <c r="U461" s="469"/>
      <c r="V461" s="464"/>
      <c r="W461" s="464"/>
      <c r="X461" s="492"/>
      <c r="Y461" s="494"/>
      <c r="Z461" s="494"/>
      <c r="AA461" s="494"/>
      <c r="AB461" s="496"/>
      <c r="AC461" s="115"/>
      <c r="AD461" s="40"/>
    </row>
    <row r="462" spans="1:30" ht="15" customHeight="1" outlineLevel="1">
      <c r="A462" s="104"/>
      <c r="B462" s="111"/>
      <c r="C462" s="471" t="s">
        <v>425</v>
      </c>
      <c r="D462" s="474" t="s">
        <v>708</v>
      </c>
      <c r="E462" s="477">
        <v>3</v>
      </c>
      <c r="F462" s="197" t="s">
        <v>321</v>
      </c>
      <c r="G462" s="122" t="s">
        <v>60</v>
      </c>
      <c r="H462" s="17"/>
      <c r="I462" s="468"/>
      <c r="J462" s="464" t="str">
        <f>IF(COUNTIF(H462:H465,"N/A")=4,"N/A",IF(COUNT(H462:H465)=0,"",IF(SUM(H462:H465)=0,0,IF(AVERAGE(H462:H465)&lt;0.5,1,IF(AVERAGE(H462:H465)=1,3,2)))))</f>
        <v/>
      </c>
      <c r="K462" s="464" t="str">
        <f>IF(COUNTIF(J462:J467,"N/A")=2,"N/A",IF(COUNT(J462:J467)=0,"",IF(COUNTIF(J462,"N/A")=1,SUM(J462:J467,3),IF(COUNTIF(J466,"N/A")=1,SUM(J462:J467,2),SUM(J462:J467)))))</f>
        <v/>
      </c>
      <c r="L462" s="481" t="str">
        <f>IF($K462="N/A","na",IF($K462="","",IF($K462&gt;0,1,"")))</f>
        <v/>
      </c>
      <c r="M462" s="483" t="str">
        <f>IF($K462="N/A","na",IF($K462="","",IF($K462&gt;1,1,"")))</f>
        <v/>
      </c>
      <c r="N462" s="483" t="str">
        <f>IF($K462="N/A","na",IF($K462="","",IF($K462&gt;2,1,"")))</f>
        <v/>
      </c>
      <c r="O462" s="483" t="str">
        <f>IF($K462="N/A","na",IF($K462="","",IF($K462&gt;3,1,"")))</f>
        <v/>
      </c>
      <c r="P462" s="485" t="str">
        <f>IF($K462="N/A","na",IF($K462="","",IF($K462&gt;4,1,"")))</f>
        <v/>
      </c>
      <c r="Q462" s="115"/>
      <c r="R462" s="40"/>
      <c r="S462" s="105"/>
      <c r="T462" s="17"/>
      <c r="U462" s="468"/>
      <c r="V462" s="464" t="str">
        <f>IF(COUNTIF(T462:T465,"N/A")=4,"N/A",IF(COUNT(T462:T465)=0,"",IF(SUM(T462:T465)=0,0,IF(AVERAGE(T462:T465)&lt;0.5,1,IF(AVERAGE(T462:T465)=1,3,2)))))</f>
        <v/>
      </c>
      <c r="W462" s="464" t="str">
        <f>IF(COUNTIF(V462:V467,"N/A")=2,"N/A",IF(V462&lt;3,V462,IF(COUNT(V462:V467)=0,"",SUMIF(V462:V467,"&lt;&gt;N/A"))))</f>
        <v/>
      </c>
      <c r="X462" s="481" t="str">
        <f>IF($W462="N/A","na",IF($W462="","",IF($W462&gt;0,1,"")))</f>
        <v/>
      </c>
      <c r="Y462" s="483" t="str">
        <f>IF($W462="N/A","na",IF($W462="","",IF($W462&gt;1,1,"")))</f>
        <v/>
      </c>
      <c r="Z462" s="483" t="str">
        <f>IF($W462="N/A","na",IF($W462="","",IF($W462&gt;2,1,"")))</f>
        <v/>
      </c>
      <c r="AA462" s="483" t="str">
        <f>IF($W462="N/A","na",IF($W462="","",IF($W462&gt;3,1,"")))</f>
        <v/>
      </c>
      <c r="AB462" s="485" t="str">
        <f>IF($W462="N/A","na",IF($W462="","",IF($W462&gt;4,1,"")))</f>
        <v/>
      </c>
      <c r="AC462" s="115"/>
      <c r="AD462" s="40"/>
    </row>
    <row r="463" spans="1:30" ht="14.25" customHeight="1" outlineLevel="1">
      <c r="A463" s="104"/>
      <c r="B463" s="111"/>
      <c r="C463" s="472"/>
      <c r="D463" s="475"/>
      <c r="E463" s="478"/>
      <c r="F463" s="192" t="s">
        <v>322</v>
      </c>
      <c r="G463" s="114"/>
      <c r="H463" s="22"/>
      <c r="I463" s="480"/>
      <c r="J463" s="464"/>
      <c r="K463" s="464"/>
      <c r="L463" s="482"/>
      <c r="M463" s="484"/>
      <c r="N463" s="484"/>
      <c r="O463" s="484"/>
      <c r="P463" s="486"/>
      <c r="Q463" s="115"/>
      <c r="R463" s="40"/>
      <c r="S463" s="105"/>
      <c r="T463" s="17"/>
      <c r="U463" s="480"/>
      <c r="V463" s="464"/>
      <c r="W463" s="464"/>
      <c r="X463" s="482"/>
      <c r="Y463" s="484"/>
      <c r="Z463" s="484"/>
      <c r="AA463" s="484"/>
      <c r="AB463" s="486"/>
      <c r="AC463" s="115"/>
      <c r="AD463" s="40"/>
    </row>
    <row r="464" spans="1:30" ht="14.25" customHeight="1" outlineLevel="1">
      <c r="A464" s="104"/>
      <c r="B464" s="111"/>
      <c r="C464" s="472"/>
      <c r="D464" s="475"/>
      <c r="E464" s="478"/>
      <c r="F464" s="193" t="s">
        <v>717</v>
      </c>
      <c r="G464" s="135"/>
      <c r="H464" s="23"/>
      <c r="I464" s="480"/>
      <c r="J464" s="464"/>
      <c r="K464" s="464"/>
      <c r="L464" s="482"/>
      <c r="M464" s="484"/>
      <c r="N464" s="484"/>
      <c r="O464" s="484"/>
      <c r="P464" s="486"/>
      <c r="Q464" s="115"/>
      <c r="R464" s="40"/>
      <c r="S464" s="105"/>
      <c r="T464" s="17"/>
      <c r="U464" s="480"/>
      <c r="V464" s="464"/>
      <c r="W464" s="464"/>
      <c r="X464" s="482"/>
      <c r="Y464" s="484"/>
      <c r="Z464" s="484"/>
      <c r="AA464" s="484"/>
      <c r="AB464" s="486"/>
      <c r="AC464" s="115"/>
      <c r="AD464" s="40"/>
    </row>
    <row r="465" spans="1:30" ht="14.25" customHeight="1" outlineLevel="1">
      <c r="A465" s="104"/>
      <c r="B465" s="111"/>
      <c r="C465" s="472"/>
      <c r="D465" s="475"/>
      <c r="E465" s="479"/>
      <c r="F465" s="208" t="s">
        <v>718</v>
      </c>
      <c r="G465" s="117"/>
      <c r="H465" s="19"/>
      <c r="I465" s="469"/>
      <c r="J465" s="464"/>
      <c r="K465" s="464"/>
      <c r="L465" s="482"/>
      <c r="M465" s="484"/>
      <c r="N465" s="484"/>
      <c r="O465" s="484"/>
      <c r="P465" s="486"/>
      <c r="Q465" s="115"/>
      <c r="R465" s="40"/>
      <c r="S465" s="105"/>
      <c r="T465" s="17"/>
      <c r="U465" s="469"/>
      <c r="V465" s="464"/>
      <c r="W465" s="464"/>
      <c r="X465" s="482"/>
      <c r="Y465" s="484"/>
      <c r="Z465" s="484"/>
      <c r="AA465" s="484"/>
      <c r="AB465" s="486"/>
      <c r="AC465" s="115"/>
      <c r="AD465" s="40"/>
    </row>
    <row r="466" spans="1:30" ht="15" customHeight="1" outlineLevel="1">
      <c r="A466" s="104"/>
      <c r="B466" s="111"/>
      <c r="C466" s="472"/>
      <c r="D466" s="475"/>
      <c r="E466" s="477">
        <v>5</v>
      </c>
      <c r="F466" s="197" t="s">
        <v>719</v>
      </c>
      <c r="G466" s="122" t="s">
        <v>61</v>
      </c>
      <c r="H466" s="218"/>
      <c r="I466" s="468"/>
      <c r="J466" s="464" t="str">
        <f>IF(COUNTIF(H466:H467,"N/A")=2,"N/A",IF(COUNT(H466:H467)=0,"",IF(SUM(H466:H467)=0,0,IF(AVERAGE(H466:H467)&lt;1,1,IF(AVERAGE(H466:H467)=1,2)))))</f>
        <v/>
      </c>
      <c r="K466" s="464"/>
      <c r="L466" s="482"/>
      <c r="M466" s="484"/>
      <c r="N466" s="484"/>
      <c r="O466" s="484"/>
      <c r="P466" s="486"/>
      <c r="Q466" s="115"/>
      <c r="R466" s="40"/>
      <c r="S466" s="105"/>
      <c r="T466" s="17"/>
      <c r="U466" s="468"/>
      <c r="V466" s="464" t="str">
        <f>IF(COUNTIF(T466:T467,"N/A")=2,"N/A",IF(COUNT(T466:T467)=0,"",IF(SUM(T466:T467)=0,0,IF(AVERAGE(T466:T467)&lt;1,1,IF(AVERAGE(T466:T467)=1,2)))))</f>
        <v/>
      </c>
      <c r="W466" s="464"/>
      <c r="X466" s="482"/>
      <c r="Y466" s="484"/>
      <c r="Z466" s="484"/>
      <c r="AA466" s="484"/>
      <c r="AB466" s="486"/>
      <c r="AC466" s="115"/>
      <c r="AD466" s="40"/>
    </row>
    <row r="467" spans="1:30" ht="15" customHeight="1" outlineLevel="1">
      <c r="A467" s="104"/>
      <c r="B467" s="111"/>
      <c r="C467" s="472"/>
      <c r="D467" s="475"/>
      <c r="E467" s="478"/>
      <c r="F467" s="192" t="s">
        <v>720</v>
      </c>
      <c r="G467" s="118" t="s">
        <v>62</v>
      </c>
      <c r="H467" s="19"/>
      <c r="I467" s="480"/>
      <c r="J467" s="464"/>
      <c r="K467" s="464"/>
      <c r="L467" s="482"/>
      <c r="M467" s="484"/>
      <c r="N467" s="484"/>
      <c r="O467" s="484"/>
      <c r="P467" s="486"/>
      <c r="Q467" s="115"/>
      <c r="R467" s="40"/>
      <c r="S467" s="105"/>
      <c r="T467" s="17"/>
      <c r="U467" s="480"/>
      <c r="V467" s="464"/>
      <c r="W467" s="464"/>
      <c r="X467" s="482"/>
      <c r="Y467" s="484"/>
      <c r="Z467" s="484"/>
      <c r="AA467" s="484"/>
      <c r="AB467" s="486"/>
      <c r="AC467" s="115"/>
      <c r="AD467" s="40"/>
    </row>
    <row r="468" spans="1:30" ht="28.5" outlineLevel="1">
      <c r="A468" s="104"/>
      <c r="B468" s="111"/>
      <c r="C468" s="471" t="s">
        <v>426</v>
      </c>
      <c r="D468" s="474" t="s">
        <v>709</v>
      </c>
      <c r="E468" s="477">
        <v>3</v>
      </c>
      <c r="F468" s="188" t="s">
        <v>323</v>
      </c>
      <c r="G468" s="122" t="s">
        <v>63</v>
      </c>
      <c r="H468" s="218"/>
      <c r="I468" s="468"/>
      <c r="J468" s="464" t="str">
        <f>IF(COUNTIF(H468:H471,"N/A")=4,"N/A",IF(COUNT(H468:H471)=0,"",IF(SUM(H468:H471)=0,0,IF(AVERAGE(H468:H471)&lt;0.5,1,IF(AVERAGE(H468:H471)=1,3,2)))))</f>
        <v/>
      </c>
      <c r="K468" s="464" t="str">
        <f>IF(COUNTIF(J468:J473,"N/A")=2,"N/A",IF(COUNT(J468:J473)=0,"",IF(COUNTIF(J468,"N/A")=1,SUM(J468:J473,3),IF(COUNTIF(J472,"N/A")=1,SUM(J468:J473,2),SUM(J468:J473)))))</f>
        <v/>
      </c>
      <c r="L468" s="481" t="str">
        <f>IF($K468="N/A","na",IF($K468="","",IF($K468&gt;0,1,"")))</f>
        <v/>
      </c>
      <c r="M468" s="483" t="str">
        <f>IF($K468="N/A","na",IF($K468="","",IF($K468&gt;1,1,"")))</f>
        <v/>
      </c>
      <c r="N468" s="483" t="str">
        <f>IF($K468="N/A","na",IF($K468="","",IF($K468&gt;2,1,"")))</f>
        <v/>
      </c>
      <c r="O468" s="483" t="str">
        <f>IF($K468="N/A","na",IF($K468="","",IF($K468&gt;3,1,"")))</f>
        <v/>
      </c>
      <c r="P468" s="485" t="str">
        <f>IF($K468="N/A","na",IF($K468="","",IF($K468&gt;4,1,"")))</f>
        <v/>
      </c>
      <c r="Q468" s="115"/>
      <c r="R468" s="40"/>
      <c r="S468" s="105"/>
      <c r="T468" s="17"/>
      <c r="U468" s="468"/>
      <c r="V468" s="464" t="str">
        <f>IF(COUNTIF(T468:T471,"N/A")=4,"N/A",IF(COUNT(T468:T471)=0,"",IF(SUM(T468:T471)=0,0,IF(AVERAGE(T468:T471)&lt;0.5,1,IF(AVERAGE(T468:T471)=1,3,2)))))</f>
        <v/>
      </c>
      <c r="W468" s="464" t="str">
        <f>IF(COUNTIF(V468:V473,"N/A")=2,"N/A",IF(V468&lt;3,V468,IF(COUNT(V468:V473)=0,"",SUMIF(V468:V473,"&lt;&gt;N/A"))))</f>
        <v/>
      </c>
      <c r="X468" s="481" t="str">
        <f>IF($W468="N/A","na",IF($W468="","",IF($W468&gt;0,1,"")))</f>
        <v/>
      </c>
      <c r="Y468" s="483" t="str">
        <f>IF($W468="N/A","na",IF($W468="","",IF($W468&gt;1,1,"")))</f>
        <v/>
      </c>
      <c r="Z468" s="483" t="str">
        <f>IF($W468="N/A","na",IF($W468="","",IF($W468&gt;2,1,"")))</f>
        <v/>
      </c>
      <c r="AA468" s="483" t="str">
        <f>IF($W468="N/A","na",IF($W468="","",IF($W468&gt;3,1,"")))</f>
        <v/>
      </c>
      <c r="AB468" s="485" t="str">
        <f>IF($W468="N/A","na",IF($W468="","",IF($W468&gt;4,1,"")))</f>
        <v/>
      </c>
      <c r="AC468" s="115"/>
      <c r="AD468" s="40"/>
    </row>
    <row r="469" spans="1:30" ht="14.25" customHeight="1" outlineLevel="1">
      <c r="A469" s="104"/>
      <c r="B469" s="111"/>
      <c r="C469" s="472"/>
      <c r="D469" s="475"/>
      <c r="E469" s="478"/>
      <c r="F469" s="189" t="s">
        <v>710</v>
      </c>
      <c r="G469" s="114"/>
      <c r="H469" s="23"/>
      <c r="I469" s="480"/>
      <c r="J469" s="464"/>
      <c r="K469" s="464"/>
      <c r="L469" s="482"/>
      <c r="M469" s="484"/>
      <c r="N469" s="484"/>
      <c r="O469" s="484"/>
      <c r="P469" s="486"/>
      <c r="Q469" s="115"/>
      <c r="R469" s="40"/>
      <c r="S469" s="105"/>
      <c r="T469" s="17"/>
      <c r="U469" s="480"/>
      <c r="V469" s="464"/>
      <c r="W469" s="464"/>
      <c r="X469" s="482"/>
      <c r="Y469" s="484"/>
      <c r="Z469" s="484"/>
      <c r="AA469" s="484"/>
      <c r="AB469" s="486"/>
      <c r="AC469" s="115"/>
      <c r="AD469" s="40"/>
    </row>
    <row r="470" spans="1:30" ht="14.25" customHeight="1" outlineLevel="1">
      <c r="A470" s="104"/>
      <c r="B470" s="111"/>
      <c r="C470" s="472"/>
      <c r="D470" s="475"/>
      <c r="E470" s="478"/>
      <c r="F470" s="189" t="s">
        <v>711</v>
      </c>
      <c r="G470" s="114"/>
      <c r="H470" s="23"/>
      <c r="I470" s="480"/>
      <c r="J470" s="464"/>
      <c r="K470" s="464"/>
      <c r="L470" s="482"/>
      <c r="M470" s="484"/>
      <c r="N470" s="484"/>
      <c r="O470" s="484"/>
      <c r="P470" s="486"/>
      <c r="Q470" s="115"/>
      <c r="R470" s="40"/>
      <c r="S470" s="105"/>
      <c r="T470" s="17"/>
      <c r="U470" s="480"/>
      <c r="V470" s="464"/>
      <c r="W470" s="464"/>
      <c r="X470" s="482"/>
      <c r="Y470" s="484"/>
      <c r="Z470" s="484"/>
      <c r="AA470" s="484"/>
      <c r="AB470" s="486"/>
      <c r="AC470" s="115"/>
      <c r="AD470" s="40"/>
    </row>
    <row r="471" spans="1:30" ht="14.25" customHeight="1" outlineLevel="1">
      <c r="A471" s="104"/>
      <c r="B471" s="111"/>
      <c r="C471" s="472"/>
      <c r="D471" s="475"/>
      <c r="E471" s="479"/>
      <c r="F471" s="190" t="s">
        <v>712</v>
      </c>
      <c r="G471" s="117"/>
      <c r="H471" s="19"/>
      <c r="I471" s="469"/>
      <c r="J471" s="464"/>
      <c r="K471" s="464"/>
      <c r="L471" s="482"/>
      <c r="M471" s="484"/>
      <c r="N471" s="484"/>
      <c r="O471" s="484"/>
      <c r="P471" s="486"/>
      <c r="Q471" s="115"/>
      <c r="R471" s="40"/>
      <c r="S471" s="105"/>
      <c r="T471" s="17"/>
      <c r="U471" s="469"/>
      <c r="V471" s="464"/>
      <c r="W471" s="464"/>
      <c r="X471" s="482"/>
      <c r="Y471" s="484"/>
      <c r="Z471" s="484"/>
      <c r="AA471" s="484"/>
      <c r="AB471" s="486"/>
      <c r="AC471" s="115"/>
      <c r="AD471" s="40"/>
    </row>
    <row r="472" spans="1:30" ht="28.5" outlineLevel="1">
      <c r="A472" s="104"/>
      <c r="B472" s="111"/>
      <c r="C472" s="472"/>
      <c r="D472" s="475"/>
      <c r="E472" s="478">
        <v>5</v>
      </c>
      <c r="F472" s="189" t="s">
        <v>713</v>
      </c>
      <c r="G472" s="114"/>
      <c r="H472" s="218"/>
      <c r="I472" s="480"/>
      <c r="J472" s="464" t="str">
        <f>IF(COUNTIF(H472:H473,"N/A")=2,"N/A",IF(COUNT(H472:H473)=0,"",IF(SUM(H472:H473)=0,0,IF(AVERAGE(H472:H473)&lt;1,1,IF(AVERAGE(H472:H473)=1,2)))))</f>
        <v/>
      </c>
      <c r="K472" s="464"/>
      <c r="L472" s="482"/>
      <c r="M472" s="484"/>
      <c r="N472" s="484"/>
      <c r="O472" s="484"/>
      <c r="P472" s="486"/>
      <c r="Q472" s="115"/>
      <c r="R472" s="40"/>
      <c r="S472" s="105"/>
      <c r="T472" s="17"/>
      <c r="U472" s="480"/>
      <c r="V472" s="464" t="str">
        <f>IF(COUNTIF(T472:T473,"N/A")=3,"N/A",IF(COUNT(T472:T473)=0,"",IF(SUM(T472:T473)=0,0,IF(AVERAGE(T472:T473)&lt;1,1,IF(AVERAGE(T472:T473)=1,2)))))</f>
        <v/>
      </c>
      <c r="W472" s="464"/>
      <c r="X472" s="482"/>
      <c r="Y472" s="484"/>
      <c r="Z472" s="484"/>
      <c r="AA472" s="484"/>
      <c r="AB472" s="486"/>
      <c r="AC472" s="115"/>
      <c r="AD472" s="40"/>
    </row>
    <row r="473" spans="1:30" ht="28.5" outlineLevel="1">
      <c r="A473" s="104"/>
      <c r="B473" s="111"/>
      <c r="C473" s="472"/>
      <c r="D473" s="475"/>
      <c r="E473" s="478"/>
      <c r="F473" s="189" t="s">
        <v>714</v>
      </c>
      <c r="G473" s="114"/>
      <c r="H473" s="19"/>
      <c r="I473" s="480"/>
      <c r="J473" s="464"/>
      <c r="K473" s="464"/>
      <c r="L473" s="482"/>
      <c r="M473" s="484"/>
      <c r="N473" s="484"/>
      <c r="O473" s="484"/>
      <c r="P473" s="486"/>
      <c r="Q473" s="115"/>
      <c r="R473" s="40"/>
      <c r="S473" s="105"/>
      <c r="T473" s="17"/>
      <c r="U473" s="480"/>
      <c r="V473" s="464"/>
      <c r="W473" s="464"/>
      <c r="X473" s="482"/>
      <c r="Y473" s="484"/>
      <c r="Z473" s="484"/>
      <c r="AA473" s="484"/>
      <c r="AB473" s="486"/>
      <c r="AC473" s="115"/>
      <c r="AD473" s="40"/>
    </row>
    <row r="474" spans="1:30" ht="42.75" outlineLevel="1">
      <c r="A474" s="104"/>
      <c r="B474" s="111"/>
      <c r="C474" s="471" t="s">
        <v>427</v>
      </c>
      <c r="D474" s="474" t="s">
        <v>715</v>
      </c>
      <c r="E474" s="477">
        <v>3</v>
      </c>
      <c r="F474" s="188" t="s">
        <v>324</v>
      </c>
      <c r="G474" s="112"/>
      <c r="H474" s="218"/>
      <c r="I474" s="468"/>
      <c r="J474" s="464" t="str">
        <f>IF(COUNTIF(H474:H477,"N/A")=4,"N/A",IF(COUNT(H474:H477)=0,"",IF(SUM(H474:H477)=0,0,IF(AVERAGE(H474:H477)&lt;0.5,1,IF(AVERAGE(H474:H477)=1,3,2)))))</f>
        <v/>
      </c>
      <c r="K474" s="464" t="str">
        <f>IF(COUNTIF(J474:J478,"N/A")=2,"N/A",IF(COUNT(J474:J478)=0,"",IF(COUNTIF(J474,"N/A")=1,SUM(J474:J478,3),IF(COUNTIF(J478,"N/A")=1,SUM(J474:J478,2),SUM(J474:J478)))))</f>
        <v/>
      </c>
      <c r="L474" s="481" t="str">
        <f>IF($K474="N/A","na",IF($K474="","",IF($K474&gt;0,1,"")))</f>
        <v/>
      </c>
      <c r="M474" s="483" t="str">
        <f>IF($K474="N/A","na",IF($K474="","",IF($K474&gt;1,1,"")))</f>
        <v/>
      </c>
      <c r="N474" s="483" t="str">
        <f>IF($K474="N/A","na",IF($K474="","",IF($K474&gt;2,1,"")))</f>
        <v/>
      </c>
      <c r="O474" s="483" t="str">
        <f>IF($K474="N/A","na",IF($K474="","",IF($K474&gt;3,1,"")))</f>
        <v/>
      </c>
      <c r="P474" s="485" t="str">
        <f>IF($K474="N/A","na",IF($K474="","",IF($K474&gt;4,1,"")))</f>
        <v/>
      </c>
      <c r="Q474" s="115"/>
      <c r="R474" s="40"/>
      <c r="S474" s="105"/>
      <c r="T474" s="17"/>
      <c r="U474" s="468"/>
      <c r="V474" s="464" t="str">
        <f>IF(COUNTIF(T474:T477,"N/A")=4,"N/A",IF(COUNT(T474:T477)=0,"",IF(SUM(T474:T477)=0,0,IF(AVERAGE(T474:T477)&lt;0.5,1,IF(AVERAGE(T474:T477)=1,3,2)))))</f>
        <v/>
      </c>
      <c r="W474" s="464" t="str">
        <f>IF(COUNTIF(V474:V478,"N/A")=2,"N/A",IF(V474&lt;3,V474,IF(COUNT(V474:V478)=0,"",SUMIF(V474:V478,"&lt;&gt;N/A"))))</f>
        <v/>
      </c>
      <c r="X474" s="481" t="str">
        <f>IF($W474="N/A","na",IF($W474="","",IF($W474&gt;0,1,"")))</f>
        <v/>
      </c>
      <c r="Y474" s="483" t="str">
        <f>IF($W474="N/A","na",IF($W474="","",IF($W474&gt;1,1,"")))</f>
        <v/>
      </c>
      <c r="Z474" s="483" t="str">
        <f>IF($W474="N/A","na",IF($W474="","",IF($W474&gt;2,1,"")))</f>
        <v/>
      </c>
      <c r="AA474" s="483" t="str">
        <f>IF($W474="N/A","na",IF($W474="","",IF($W474&gt;3,1,"")))</f>
        <v/>
      </c>
      <c r="AB474" s="485" t="str">
        <f>IF($W474="N/A","na",IF($W474="","",IF($W474&gt;4,1,"")))</f>
        <v/>
      </c>
      <c r="AC474" s="115"/>
      <c r="AD474" s="40"/>
    </row>
    <row r="475" spans="1:30" ht="14.25" customHeight="1" outlineLevel="1">
      <c r="A475" s="104"/>
      <c r="B475" s="111"/>
      <c r="C475" s="472"/>
      <c r="D475" s="475"/>
      <c r="E475" s="478"/>
      <c r="F475" s="189" t="s">
        <v>325</v>
      </c>
      <c r="G475" s="114"/>
      <c r="H475" s="18"/>
      <c r="I475" s="480"/>
      <c r="J475" s="464"/>
      <c r="K475" s="464"/>
      <c r="L475" s="482"/>
      <c r="M475" s="484"/>
      <c r="N475" s="484"/>
      <c r="O475" s="484"/>
      <c r="P475" s="486"/>
      <c r="Q475" s="115"/>
      <c r="R475" s="40"/>
      <c r="S475" s="105"/>
      <c r="T475" s="17"/>
      <c r="U475" s="480"/>
      <c r="V475" s="464"/>
      <c r="W475" s="464"/>
      <c r="X475" s="482"/>
      <c r="Y475" s="484"/>
      <c r="Z475" s="484"/>
      <c r="AA475" s="484"/>
      <c r="AB475" s="486"/>
      <c r="AC475" s="115"/>
      <c r="AD475" s="40"/>
    </row>
    <row r="476" spans="1:30" ht="42.75" outlineLevel="1">
      <c r="A476" s="104"/>
      <c r="B476" s="111"/>
      <c r="C476" s="472"/>
      <c r="D476" s="475"/>
      <c r="E476" s="478"/>
      <c r="F476" s="189" t="s">
        <v>326</v>
      </c>
      <c r="G476" s="118" t="s">
        <v>64</v>
      </c>
      <c r="H476" s="22"/>
      <c r="I476" s="480"/>
      <c r="J476" s="464"/>
      <c r="K476" s="464"/>
      <c r="L476" s="482"/>
      <c r="M476" s="484"/>
      <c r="N476" s="484"/>
      <c r="O476" s="484"/>
      <c r="P476" s="486"/>
      <c r="Q476" s="115"/>
      <c r="R476" s="40"/>
      <c r="S476" s="105"/>
      <c r="T476" s="17"/>
      <c r="U476" s="480"/>
      <c r="V476" s="464"/>
      <c r="W476" s="464"/>
      <c r="X476" s="482"/>
      <c r="Y476" s="484"/>
      <c r="Z476" s="484"/>
      <c r="AA476" s="484"/>
      <c r="AB476" s="486"/>
      <c r="AC476" s="115"/>
      <c r="AD476" s="40"/>
    </row>
    <row r="477" spans="1:30" ht="28.5" outlineLevel="1">
      <c r="A477" s="104"/>
      <c r="B477" s="111"/>
      <c r="C477" s="472"/>
      <c r="D477" s="475"/>
      <c r="E477" s="479"/>
      <c r="F477" s="190" t="s">
        <v>327</v>
      </c>
      <c r="G477" s="117"/>
      <c r="H477" s="19"/>
      <c r="I477" s="469"/>
      <c r="J477" s="464"/>
      <c r="K477" s="464"/>
      <c r="L477" s="482"/>
      <c r="M477" s="484"/>
      <c r="N477" s="484"/>
      <c r="O477" s="484"/>
      <c r="P477" s="486"/>
      <c r="Q477" s="115"/>
      <c r="R477" s="40"/>
      <c r="S477" s="105"/>
      <c r="T477" s="17"/>
      <c r="U477" s="469"/>
      <c r="V477" s="464"/>
      <c r="W477" s="464"/>
      <c r="X477" s="482"/>
      <c r="Y477" s="484"/>
      <c r="Z477" s="484"/>
      <c r="AA477" s="484"/>
      <c r="AB477" s="486"/>
      <c r="AC477" s="115"/>
      <c r="AD477" s="40"/>
    </row>
    <row r="478" spans="1:30" ht="28.5" outlineLevel="1">
      <c r="A478" s="104"/>
      <c r="B478" s="111"/>
      <c r="C478" s="472"/>
      <c r="D478" s="475"/>
      <c r="E478" s="203">
        <v>5</v>
      </c>
      <c r="F478" s="188" t="s">
        <v>328</v>
      </c>
      <c r="G478" s="122" t="s">
        <v>65</v>
      </c>
      <c r="H478" s="17"/>
      <c r="I478" s="29"/>
      <c r="J478" s="27" t="str">
        <f>IF(COUNTIF(H478:H478,"N/A")=1,"N/A",IF(COUNT(H478:H478)=0,"",IF(SUM(H478:H478)=0,0,IF(AVERAGE(H478:H478)&lt;1,1,IF(AVERAGE(H478:H478)=1,2)))))</f>
        <v/>
      </c>
      <c r="K478" s="464"/>
      <c r="L478" s="482"/>
      <c r="M478" s="484"/>
      <c r="N478" s="484"/>
      <c r="O478" s="484"/>
      <c r="P478" s="486"/>
      <c r="Q478" s="115"/>
      <c r="R478" s="40"/>
      <c r="S478" s="105"/>
      <c r="T478" s="17"/>
      <c r="U478" s="29"/>
      <c r="V478" s="27" t="str">
        <f>IF(COUNTIF(T478:T478,"N/A")=1,"N/A",IF(COUNT(T478:T478)=0,"",IF(SUM(T478:T478)=0,0,IF(AVERAGE(T478:T478)&lt;1,1,IF(AVERAGE(T478:T478)=1,2)))))</f>
        <v/>
      </c>
      <c r="W478" s="464"/>
      <c r="X478" s="482"/>
      <c r="Y478" s="484"/>
      <c r="Z478" s="484"/>
      <c r="AA478" s="484"/>
      <c r="AB478" s="486"/>
      <c r="AC478" s="115"/>
      <c r="AD478" s="40"/>
    </row>
    <row r="479" spans="1:30" ht="28.5" outlineLevel="1">
      <c r="A479" s="104"/>
      <c r="B479" s="111"/>
      <c r="C479" s="523" t="s">
        <v>428</v>
      </c>
      <c r="D479" s="522" t="s">
        <v>716</v>
      </c>
      <c r="E479" s="524">
        <v>3</v>
      </c>
      <c r="F479" s="188" t="s">
        <v>329</v>
      </c>
      <c r="G479" s="112"/>
      <c r="H479" s="17"/>
      <c r="I479" s="468"/>
      <c r="J479" s="464" t="str">
        <f>IF(COUNTIF(H479:H482,"N/A")=4,"N/A",IF(COUNT(H479:H482)=0,"",IF(SUM(H479:H482)=0,0,IF(AVERAGE(H479:H482)&lt;0.5,1,IF(AVERAGE(H479:H482)=1,3,2)))))</f>
        <v/>
      </c>
      <c r="K479" s="464" t="str">
        <f>IF(COUNTIF(J479:J483,"N/A")=2,"N/A",IF(COUNT(J479:J483)=0,"",IF(COUNTIF(J479,"N/A")=1,SUM(J479:J483,3),IF(COUNTIF(J483,"N/A")=1,SUM(J479:J483,2),SUM(J479:J483)))))</f>
        <v/>
      </c>
      <c r="L479" s="481" t="str">
        <f>IF($K479="N/A","na",IF($K479="","",IF($K479&gt;0,1,"")))</f>
        <v/>
      </c>
      <c r="M479" s="483" t="str">
        <f>IF($K479="N/A","na",IF($K479="","",IF($K479&gt;1,1,"")))</f>
        <v/>
      </c>
      <c r="N479" s="483" t="str">
        <f>IF($K479="N/A","na",IF($K479="","",IF($K479&gt;2,1,"")))</f>
        <v/>
      </c>
      <c r="O479" s="483" t="str">
        <f>IF($K479="N/A","na",IF($K479="","",IF($K479&gt;3,1,"")))</f>
        <v/>
      </c>
      <c r="P479" s="485" t="str">
        <f>IF($K479="N/A","na",IF($K479="","",IF($K479&gt;4,1,"")))</f>
        <v/>
      </c>
      <c r="Q479" s="115"/>
      <c r="R479" s="40"/>
      <c r="S479" s="105"/>
      <c r="T479" s="17"/>
      <c r="U479" s="468"/>
      <c r="V479" s="464" t="str">
        <f>IF(COUNTIF(T479:T482,"N/A")=4,"N/A",IF(COUNT(T479:T482)=0,"",IF(SUM(T479:T482)=0,0,IF(AVERAGE(T479:T482)&lt;0.5,1,IF(AVERAGE(T479:T482)=1,3,2)))))</f>
        <v/>
      </c>
      <c r="W479" s="464" t="str">
        <f>IF(COUNTIF(V479:V483,"N/A")=2,"N/A",IF(V479&lt;3,V479,IF(COUNT(V479:V483)=0,"",SUMIF(V479:V483,"&lt;&gt;N/A"))))</f>
        <v/>
      </c>
      <c r="X479" s="481" t="str">
        <f>IF($W479="N/A","na",IF($W479="","",IF($W479&gt;0,1,"")))</f>
        <v/>
      </c>
      <c r="Y479" s="483" t="str">
        <f>IF($W479="N/A","na",IF($W479="","",IF($W479&gt;1,1,"")))</f>
        <v/>
      </c>
      <c r="Z479" s="483" t="str">
        <f>IF($W479="N/A","na",IF($W479="","",IF($W479&gt;2,1,"")))</f>
        <v/>
      </c>
      <c r="AA479" s="483" t="str">
        <f>IF($W479="N/A","na",IF($W479="","",IF($W479&gt;3,1,"")))</f>
        <v/>
      </c>
      <c r="AB479" s="485" t="str">
        <f>IF($W479="N/A","na",IF($W479="","",IF($W479&gt;4,1,"")))</f>
        <v/>
      </c>
      <c r="AC479" s="115"/>
      <c r="AD479" s="40"/>
    </row>
    <row r="480" spans="1:30" ht="24" customHeight="1" outlineLevel="1">
      <c r="A480" s="104"/>
      <c r="B480" s="111"/>
      <c r="C480" s="523"/>
      <c r="D480" s="522"/>
      <c r="E480" s="524"/>
      <c r="F480" s="189" t="s">
        <v>330</v>
      </c>
      <c r="G480" s="114"/>
      <c r="H480" s="22"/>
      <c r="I480" s="480"/>
      <c r="J480" s="464"/>
      <c r="K480" s="464"/>
      <c r="L480" s="482"/>
      <c r="M480" s="484"/>
      <c r="N480" s="484"/>
      <c r="O480" s="484"/>
      <c r="P480" s="486"/>
      <c r="Q480" s="115"/>
      <c r="R480" s="40"/>
      <c r="S480" s="105"/>
      <c r="T480" s="17"/>
      <c r="U480" s="480"/>
      <c r="V480" s="464"/>
      <c r="W480" s="464"/>
      <c r="X480" s="482"/>
      <c r="Y480" s="484"/>
      <c r="Z480" s="484"/>
      <c r="AA480" s="484"/>
      <c r="AB480" s="486"/>
      <c r="AC480" s="115"/>
      <c r="AD480" s="40"/>
    </row>
    <row r="481" spans="1:30" ht="28.5" outlineLevel="1">
      <c r="A481" s="104"/>
      <c r="B481" s="111"/>
      <c r="C481" s="523"/>
      <c r="D481" s="522"/>
      <c r="E481" s="524"/>
      <c r="F481" s="189" t="s">
        <v>331</v>
      </c>
      <c r="G481" s="118" t="s">
        <v>66</v>
      </c>
      <c r="H481" s="18"/>
      <c r="I481" s="480"/>
      <c r="J481" s="464"/>
      <c r="K481" s="464"/>
      <c r="L481" s="482"/>
      <c r="M481" s="484"/>
      <c r="N481" s="484"/>
      <c r="O481" s="484"/>
      <c r="P481" s="486"/>
      <c r="Q481" s="115"/>
      <c r="R481" s="40"/>
      <c r="S481" s="105"/>
      <c r="T481" s="17"/>
      <c r="U481" s="480"/>
      <c r="V481" s="464"/>
      <c r="W481" s="464"/>
      <c r="X481" s="482"/>
      <c r="Y481" s="484"/>
      <c r="Z481" s="484"/>
      <c r="AA481" s="484"/>
      <c r="AB481" s="486"/>
      <c r="AC481" s="115"/>
      <c r="AD481" s="40"/>
    </row>
    <row r="482" spans="1:30" ht="28.5" outlineLevel="1">
      <c r="A482" s="104"/>
      <c r="B482" s="111"/>
      <c r="C482" s="523"/>
      <c r="D482" s="522"/>
      <c r="E482" s="524"/>
      <c r="F482" s="190" t="s">
        <v>332</v>
      </c>
      <c r="G482" s="124" t="s">
        <v>67</v>
      </c>
      <c r="H482" s="20"/>
      <c r="I482" s="469"/>
      <c r="J482" s="464"/>
      <c r="K482" s="464"/>
      <c r="L482" s="482"/>
      <c r="M482" s="484"/>
      <c r="N482" s="484"/>
      <c r="O482" s="484"/>
      <c r="P482" s="486"/>
      <c r="Q482" s="115"/>
      <c r="R482" s="40"/>
      <c r="S482" s="105"/>
      <c r="T482" s="17"/>
      <c r="U482" s="469"/>
      <c r="V482" s="464"/>
      <c r="W482" s="464"/>
      <c r="X482" s="482"/>
      <c r="Y482" s="484"/>
      <c r="Z482" s="484"/>
      <c r="AA482" s="484"/>
      <c r="AB482" s="486"/>
      <c r="AC482" s="115"/>
      <c r="AD482" s="40"/>
    </row>
    <row r="483" spans="1:30" ht="29.25" outlineLevel="1" thickBot="1">
      <c r="A483" s="104"/>
      <c r="B483" s="111"/>
      <c r="C483" s="523"/>
      <c r="D483" s="522"/>
      <c r="E483" s="201">
        <v>5</v>
      </c>
      <c r="F483" s="188" t="s">
        <v>333</v>
      </c>
      <c r="G483" s="112"/>
      <c r="H483" s="17"/>
      <c r="I483" s="29"/>
      <c r="J483" s="27" t="str">
        <f>IF(COUNTIF(H483:H483,"N/A")=1,"N/A",IF(COUNT(H483:H483)=0,"",IF(SUM(H483:H483)=0,0,IF(AVERAGE(H483:H483)&lt;1,1,IF(AVERAGE(H483:H483)=1,2)))))</f>
        <v/>
      </c>
      <c r="K483" s="464"/>
      <c r="L483" s="482"/>
      <c r="M483" s="484"/>
      <c r="N483" s="484"/>
      <c r="O483" s="484"/>
      <c r="P483" s="486"/>
      <c r="Q483" s="115"/>
      <c r="R483" s="40"/>
      <c r="S483" s="105"/>
      <c r="T483" s="17"/>
      <c r="U483" s="29"/>
      <c r="V483" s="27" t="str">
        <f>IF(COUNTIF(T483:T483,"N/A")=1,"N/A",IF(COUNT(T483:T483)=0,"",IF(SUM(T483:T483)=0,0,IF(AVERAGE(T483:T483)&lt;1,1,IF(AVERAGE(T483:T483)=1,2)))))</f>
        <v/>
      </c>
      <c r="W483" s="464"/>
      <c r="X483" s="482"/>
      <c r="Y483" s="484"/>
      <c r="Z483" s="484"/>
      <c r="AA483" s="484"/>
      <c r="AB483" s="486"/>
      <c r="AC483" s="115"/>
      <c r="AD483" s="40"/>
    </row>
    <row r="484" spans="1:30" ht="20.25" customHeight="1" thickTop="1" thickBot="1">
      <c r="A484" s="200"/>
      <c r="B484" s="184">
        <v>2</v>
      </c>
      <c r="C484" s="499" t="s">
        <v>721</v>
      </c>
      <c r="D484" s="499"/>
      <c r="E484" s="499"/>
      <c r="F484" s="499"/>
      <c r="G484" s="185"/>
      <c r="H484" s="185"/>
      <c r="I484" s="185"/>
      <c r="J484" s="194" t="s">
        <v>1</v>
      </c>
      <c r="K484" s="28" t="str">
        <f>IF(COUNTIF(K485:K498,"N/A")=2,"N/A",IF(COUNT(K485:K498)=0,"",SUM(K485:K498)/(COUNTIF(K485:K498,"&gt;=0")*5)))</f>
        <v/>
      </c>
      <c r="L484" s="150" t="str">
        <f>IF($K484="N/A","",IF($K484="","",IF($K484&gt;=0.2,1,"")))</f>
        <v/>
      </c>
      <c r="M484" s="151" t="str">
        <f>IF($K484="N/A","",IF($K484="","",IF($K484&gt;=0.4,1,"")))</f>
        <v/>
      </c>
      <c r="N484" s="151" t="str">
        <f>IF($K484="N/A","",IF($K484="","",IF($K484&gt;=0.6,1,"")))</f>
        <v/>
      </c>
      <c r="O484" s="151" t="str">
        <f>IF($K484="N/A","",IF($K484="","",IF($K484&gt;=0.8,1,"")))</f>
        <v/>
      </c>
      <c r="P484" s="152" t="str">
        <f>IF($K484="N/A","",IF($K484="","",IF($K484=1,1,"")))</f>
        <v/>
      </c>
      <c r="Q484" s="149" t="str">
        <f>IF(AND(K484&gt;=99.8%,K484&lt;=100%),"A",IF(AND(K484&gt;=96%,K484&lt;=99.79%),"B",IF(AND(K484&gt;=87%,K484&lt;=95.99%),"C",IF(K484&lt;=86.99%,"D"," "))))</f>
        <v xml:space="preserve"> </v>
      </c>
      <c r="R484" s="261" t="str">
        <f>IF(K484="","",IF(K484="N/A",R455/2,((R455*K484)/2)))</f>
        <v/>
      </c>
      <c r="S484" s="105"/>
      <c r="T484" s="185"/>
      <c r="U484" s="185"/>
      <c r="V484" s="194" t="s">
        <v>1</v>
      </c>
      <c r="W484" s="28" t="str">
        <f>IF(COUNTIF(W485:W498,"N/A")=2,"N/A",IF(COUNT(W485:W498)=0,"",SUM(W485:W498)/(COUNTIF(W485:W498,"&gt;=0")*5)))</f>
        <v/>
      </c>
      <c r="X484" s="150" t="str">
        <f>IF($W484="N/A","",IF($W484="","",IF($W484&gt;=0.2,1,"")))</f>
        <v/>
      </c>
      <c r="Y484" s="151" t="str">
        <f>IF($W484="N/A","",IF($W484="","",IF($W484&gt;=0.4,1,"")))</f>
        <v/>
      </c>
      <c r="Z484" s="151" t="str">
        <f>IF($W484="N/A","",IF($W484="","",IF($W484&gt;=0.6,1,"")))</f>
        <v/>
      </c>
      <c r="AA484" s="151" t="str">
        <f>IF($W484="N/A","",IF($W484="","",IF($W484&gt;=0.8,1,"")))</f>
        <v/>
      </c>
      <c r="AB484" s="152" t="str">
        <f>IF($W484="N/A","",IF($W484="","",IF($W484=1,1,"")))</f>
        <v/>
      </c>
      <c r="AC484" s="149" t="str">
        <f>IF(W484="","",IF(W484="N/A","N/A",IF(W484&gt;=0.6,"G",IF(W484&gt;=0.4,"Y","R"))))</f>
        <v/>
      </c>
      <c r="AD484" s="261"/>
    </row>
    <row r="485" spans="1:30" ht="15" customHeight="1" outlineLevel="1" thickTop="1">
      <c r="A485" s="104"/>
      <c r="B485" s="111"/>
      <c r="C485" s="471" t="s">
        <v>429</v>
      </c>
      <c r="D485" s="474" t="s">
        <v>722</v>
      </c>
      <c r="E485" s="477">
        <v>3</v>
      </c>
      <c r="F485" s="188" t="s">
        <v>335</v>
      </c>
      <c r="G485" s="112"/>
      <c r="H485" s="17"/>
      <c r="I485" s="468"/>
      <c r="J485" s="464" t="str">
        <f>IF(COUNTIF(H485:H490,"N/A")=6,"N/A",IF(COUNT(H485:H490)=0,"",IF(SUM(H485:H490)=0,0,IF(AVERAGE(H485:H490)&lt;0.5,1,IF(AVERAGE(H485:H490)=1,3,2)))))</f>
        <v/>
      </c>
      <c r="K485" s="464" t="str">
        <f>IF(COUNTIF(J485:J491,"N/A")=2,"N/A",IF(COUNT(J485:J491)=0,"",IF(COUNTIF(J485,"N/A")=1,SUM(J485:J491,3),IF(COUNTIF(J491,"N/A")=1,SUM(J485:J491,2),SUM(J485:J491)))))</f>
        <v/>
      </c>
      <c r="L485" s="491" t="str">
        <f>IF($K485="N/A","na",IF($K485="","",IF($K485&gt;0,1,"")))</f>
        <v/>
      </c>
      <c r="M485" s="493" t="str">
        <f>IF($K485="N/A","na",IF($K485="","",IF($K485&gt;1,1,"")))</f>
        <v/>
      </c>
      <c r="N485" s="493" t="str">
        <f>IF($K485="N/A","na",IF($K485="","",IF($K485&gt;2,1,"")))</f>
        <v/>
      </c>
      <c r="O485" s="493" t="str">
        <f>IF($K485="N/A","na",IF($K485="","",IF($K485&gt;3,1,"")))</f>
        <v/>
      </c>
      <c r="P485" s="495" t="str">
        <f>IF($K485="N/A","na",IF($K485="","",IF($K485&gt;4,1,"")))</f>
        <v/>
      </c>
      <c r="Q485" s="113"/>
      <c r="R485" s="35"/>
      <c r="S485" s="105"/>
      <c r="T485" s="17"/>
      <c r="U485" s="468"/>
      <c r="V485" s="464" t="str">
        <f>IF(COUNTIF(T485:T490,"N/A")=6,"N/A",IF(COUNT(T485:T490)=0,"",IF(SUM(T485:T490)=0,0,IF(AVERAGE(T485:T490)&lt;0.5,1,IF(AVERAGE(T485:T490)=1,3,2)))))</f>
        <v/>
      </c>
      <c r="W485" s="464" t="str">
        <f>IF(COUNTIF(V485:V491,"N/A")=2,"N/A",IF(V485&lt;3,V485,IF(COUNT(V485:V491)=0,"",SUMIF(V485:V491,"&lt;&gt;N/A"))))</f>
        <v/>
      </c>
      <c r="X485" s="491" t="str">
        <f>IF($W485="N/A","na",IF($W485="","",IF($W485&gt;0,1,"")))</f>
        <v/>
      </c>
      <c r="Y485" s="493" t="str">
        <f>IF($W485="N/A","na",IF($W485="","",IF($W485&gt;1,1,"")))</f>
        <v/>
      </c>
      <c r="Z485" s="493" t="str">
        <f>IF($W485="N/A","na",IF($W485="","",IF($W485&gt;2,1,"")))</f>
        <v/>
      </c>
      <c r="AA485" s="493" t="str">
        <f>IF($W485="N/A","na",IF($W485="","",IF($W485&gt;3,1,"")))</f>
        <v/>
      </c>
      <c r="AB485" s="495" t="str">
        <f>IF($W485="N/A","na",IF($W485="","",IF($W485&gt;4,1,"")))</f>
        <v/>
      </c>
      <c r="AC485" s="113"/>
      <c r="AD485" s="35"/>
    </row>
    <row r="486" spans="1:30" ht="14.25" customHeight="1" outlineLevel="1">
      <c r="A486" s="104"/>
      <c r="B486" s="111"/>
      <c r="C486" s="472"/>
      <c r="D486" s="475"/>
      <c r="E486" s="478"/>
      <c r="F486" s="189" t="s">
        <v>334</v>
      </c>
      <c r="G486" s="114"/>
      <c r="H486" s="18"/>
      <c r="I486" s="480"/>
      <c r="J486" s="464"/>
      <c r="K486" s="464"/>
      <c r="L486" s="482"/>
      <c r="M486" s="484"/>
      <c r="N486" s="484"/>
      <c r="O486" s="484"/>
      <c r="P486" s="486"/>
      <c r="Q486" s="115"/>
      <c r="R486" s="36"/>
      <c r="S486" s="105"/>
      <c r="T486" s="17"/>
      <c r="U486" s="480"/>
      <c r="V486" s="464"/>
      <c r="W486" s="464"/>
      <c r="X486" s="482"/>
      <c r="Y486" s="484"/>
      <c r="Z486" s="484"/>
      <c r="AA486" s="484"/>
      <c r="AB486" s="486"/>
      <c r="AC486" s="115"/>
      <c r="AD486" s="36"/>
    </row>
    <row r="487" spans="1:30" ht="71.25" outlineLevel="1">
      <c r="A487" s="104"/>
      <c r="B487" s="111"/>
      <c r="C487" s="472"/>
      <c r="D487" s="475"/>
      <c r="E487" s="478"/>
      <c r="F487" s="189" t="s">
        <v>336</v>
      </c>
      <c r="G487" s="118" t="s">
        <v>68</v>
      </c>
      <c r="H487" s="18"/>
      <c r="I487" s="480"/>
      <c r="J487" s="464"/>
      <c r="K487" s="464"/>
      <c r="L487" s="482"/>
      <c r="M487" s="484"/>
      <c r="N487" s="484"/>
      <c r="O487" s="484"/>
      <c r="P487" s="486"/>
      <c r="Q487" s="115"/>
      <c r="R487" s="36"/>
      <c r="S487" s="105"/>
      <c r="T487" s="17"/>
      <c r="U487" s="480"/>
      <c r="V487" s="464"/>
      <c r="W487" s="464"/>
      <c r="X487" s="482"/>
      <c r="Y487" s="484"/>
      <c r="Z487" s="484"/>
      <c r="AA487" s="484"/>
      <c r="AB487" s="486"/>
      <c r="AC487" s="115"/>
      <c r="AD487" s="36"/>
    </row>
    <row r="488" spans="1:30" ht="14.25" customHeight="1" outlineLevel="1">
      <c r="A488" s="104"/>
      <c r="B488" s="111"/>
      <c r="C488" s="472"/>
      <c r="D488" s="475"/>
      <c r="E488" s="478"/>
      <c r="F488" s="189" t="s">
        <v>337</v>
      </c>
      <c r="G488" s="114"/>
      <c r="H488" s="22"/>
      <c r="I488" s="480"/>
      <c r="J488" s="464"/>
      <c r="K488" s="464"/>
      <c r="L488" s="482"/>
      <c r="M488" s="484"/>
      <c r="N488" s="484"/>
      <c r="O488" s="484"/>
      <c r="P488" s="486"/>
      <c r="Q488" s="115"/>
      <c r="R488" s="36"/>
      <c r="S488" s="105"/>
      <c r="T488" s="17"/>
      <c r="U488" s="480"/>
      <c r="V488" s="464"/>
      <c r="W488" s="464"/>
      <c r="X488" s="482"/>
      <c r="Y488" s="484"/>
      <c r="Z488" s="484"/>
      <c r="AA488" s="484"/>
      <c r="AB488" s="486"/>
      <c r="AC488" s="115"/>
      <c r="AD488" s="36"/>
    </row>
    <row r="489" spans="1:30" ht="28.5" outlineLevel="1">
      <c r="A489" s="104"/>
      <c r="B489" s="111"/>
      <c r="C489" s="472"/>
      <c r="D489" s="475"/>
      <c r="E489" s="478"/>
      <c r="F489" s="189" t="s">
        <v>338</v>
      </c>
      <c r="G489" s="114"/>
      <c r="H489" s="18"/>
      <c r="I489" s="480"/>
      <c r="J489" s="464"/>
      <c r="K489" s="464"/>
      <c r="L489" s="482"/>
      <c r="M489" s="484"/>
      <c r="N489" s="484"/>
      <c r="O489" s="484"/>
      <c r="P489" s="486"/>
      <c r="Q489" s="115"/>
      <c r="R489" s="36"/>
      <c r="S489" s="105"/>
      <c r="T489" s="17"/>
      <c r="U489" s="480"/>
      <c r="V489" s="464"/>
      <c r="W489" s="464"/>
      <c r="X489" s="482"/>
      <c r="Y489" s="484"/>
      <c r="Z489" s="484"/>
      <c r="AA489" s="484"/>
      <c r="AB489" s="486"/>
      <c r="AC489" s="115"/>
      <c r="AD489" s="36"/>
    </row>
    <row r="490" spans="1:30" ht="14.25" customHeight="1" outlineLevel="1">
      <c r="A490" s="104"/>
      <c r="B490" s="111"/>
      <c r="C490" s="472"/>
      <c r="D490" s="475"/>
      <c r="E490" s="479"/>
      <c r="F490" s="190" t="s">
        <v>339</v>
      </c>
      <c r="G490" s="117"/>
      <c r="H490" s="20"/>
      <c r="I490" s="469"/>
      <c r="J490" s="464"/>
      <c r="K490" s="464"/>
      <c r="L490" s="482"/>
      <c r="M490" s="484"/>
      <c r="N490" s="484"/>
      <c r="O490" s="484"/>
      <c r="P490" s="486"/>
      <c r="Q490" s="115"/>
      <c r="R490" s="36"/>
      <c r="S490" s="105"/>
      <c r="T490" s="17"/>
      <c r="U490" s="469"/>
      <c r="V490" s="464"/>
      <c r="W490" s="464"/>
      <c r="X490" s="482"/>
      <c r="Y490" s="484"/>
      <c r="Z490" s="484"/>
      <c r="AA490" s="484"/>
      <c r="AB490" s="486"/>
      <c r="AC490" s="115"/>
      <c r="AD490" s="36"/>
    </row>
    <row r="491" spans="1:30" ht="57" outlineLevel="1">
      <c r="A491" s="104"/>
      <c r="B491" s="111"/>
      <c r="C491" s="473"/>
      <c r="D491" s="476"/>
      <c r="E491" s="209">
        <v>5</v>
      </c>
      <c r="F491" s="190" t="s">
        <v>723</v>
      </c>
      <c r="G491" s="124" t="s">
        <v>69</v>
      </c>
      <c r="H491" s="17"/>
      <c r="I491" s="31"/>
      <c r="J491" s="196" t="str">
        <f>IF(COUNTIF(H491:H491,"N/A")=1,"N/A",IF(COUNT(H491:H491)=0,"",IF(SUM(H491:H491)=0,0,IF(AVERAGE(H491:H491)&lt;1,1,IF(AVERAGE(H491:H491)=1,2)))))</f>
        <v/>
      </c>
      <c r="K491" s="464"/>
      <c r="L491" s="492"/>
      <c r="M491" s="494"/>
      <c r="N491" s="494"/>
      <c r="O491" s="494"/>
      <c r="P491" s="496"/>
      <c r="Q491" s="115"/>
      <c r="R491" s="36"/>
      <c r="S491" s="105"/>
      <c r="T491" s="17"/>
      <c r="U491" s="31"/>
      <c r="V491" s="196" t="str">
        <f>IF(COUNTIF(T491:T491,"N/A")=1,"N/A",IF(COUNT(T491:T491)=0,"",IF(SUM(T491:T491)=0,0,IF(AVERAGE(T491:T491)&lt;1,1,IF(AVERAGE(T491:T491)=1,2)))))</f>
        <v/>
      </c>
      <c r="W491" s="464"/>
      <c r="X491" s="492"/>
      <c r="Y491" s="494"/>
      <c r="Z491" s="494"/>
      <c r="AA491" s="494"/>
      <c r="AB491" s="496"/>
      <c r="AC491" s="115"/>
      <c r="AD491" s="36"/>
    </row>
    <row r="492" spans="1:30" ht="15" customHeight="1" outlineLevel="1">
      <c r="A492" s="104"/>
      <c r="B492" s="111"/>
      <c r="C492" s="523" t="s">
        <v>430</v>
      </c>
      <c r="D492" s="522" t="s">
        <v>724</v>
      </c>
      <c r="E492" s="477">
        <v>3</v>
      </c>
      <c r="F492" s="188" t="s">
        <v>340</v>
      </c>
      <c r="G492" s="122" t="s">
        <v>70</v>
      </c>
      <c r="H492" s="17"/>
      <c r="I492" s="468"/>
      <c r="J492" s="464" t="str">
        <f>IF(COUNTIF(H492:H497,"N/A")=6,"N/A",IF(COUNT(H492:H497)=0,"",IF(SUM(H492:H497)=0,0,IF(AVERAGE(H492:H497)&lt;0.5,1,IF(AVERAGE(H492:H497)=1,3,2)))))</f>
        <v/>
      </c>
      <c r="K492" s="464" t="str">
        <f>IF(COUNTIF(J492:J498,"N/A")=2,"N/A",IF(COUNT(J492:J498)=0,"",IF(COUNTIF(J492,"N/A")=1,SUM(J492:J498,3),IF(COUNTIF(J498,"N/A")=1,SUM(J492:J498,2),SUM(J492:J498)))))</f>
        <v/>
      </c>
      <c r="L492" s="481" t="str">
        <f>IF($K492="N/A","na",IF($K492="","",IF($K492&gt;0,1,"")))</f>
        <v/>
      </c>
      <c r="M492" s="483" t="str">
        <f>IF($K492="N/A","na",IF($K492="","",IF($K492&gt;1,1,"")))</f>
        <v/>
      </c>
      <c r="N492" s="483" t="str">
        <f>IF($K492="N/A","na",IF($K492="","",IF($K492&gt;2,1,"")))</f>
        <v/>
      </c>
      <c r="O492" s="483" t="str">
        <f>IF($K492="N/A","na",IF($K492="","",IF($K492&gt;3,1,"")))</f>
        <v/>
      </c>
      <c r="P492" s="485" t="str">
        <f>IF($K492="N/A","na",IF($K492="","",IF($K492&gt;4,1,"")))</f>
        <v/>
      </c>
      <c r="Q492" s="115"/>
      <c r="R492" s="36"/>
      <c r="S492" s="105"/>
      <c r="T492" s="17"/>
      <c r="U492" s="468"/>
      <c r="V492" s="464" t="str">
        <f>IF(COUNTIF(T492:T497,"N/A")=6,"N/A",IF(COUNT(T492:T497)=0,"",IF(SUM(T492:T497)=0,0,IF(AVERAGE(T492:T497)&lt;0.5,1,IF(AVERAGE(T492:T497)=1,3,2)))))</f>
        <v/>
      </c>
      <c r="W492" s="464" t="str">
        <f>IF(COUNTIF(V492:V498,"N/A")=2,"N/A",IF(V492&lt;3,V492,IF(COUNT(V492:V498)=0,"",SUMIF(V492:V498,"&lt;&gt;N/A"))))</f>
        <v/>
      </c>
      <c r="X492" s="481" t="str">
        <f>IF($W492="N/A","na",IF($W492="","",IF($W492&gt;0,1,"")))</f>
        <v/>
      </c>
      <c r="Y492" s="483" t="str">
        <f>IF($W492="N/A","na",IF($W492="","",IF($W492&gt;1,1,"")))</f>
        <v/>
      </c>
      <c r="Z492" s="483" t="str">
        <f>IF($W492="N/A","na",IF($W492="","",IF($W492&gt;2,1,"")))</f>
        <v/>
      </c>
      <c r="AA492" s="483" t="str">
        <f>IF($W492="N/A","na",IF($W492="","",IF($W492&gt;3,1,"")))</f>
        <v/>
      </c>
      <c r="AB492" s="485" t="str">
        <f>IF($W492="N/A","na",IF($W492="","",IF($W492&gt;4,1,"")))</f>
        <v/>
      </c>
      <c r="AC492" s="115"/>
      <c r="AD492" s="36"/>
    </row>
    <row r="493" spans="1:30" ht="28.5" outlineLevel="1">
      <c r="A493" s="104"/>
      <c r="B493" s="111"/>
      <c r="C493" s="523"/>
      <c r="D493" s="522"/>
      <c r="E493" s="478"/>
      <c r="F493" s="189" t="s">
        <v>341</v>
      </c>
      <c r="G493" s="114"/>
      <c r="H493" s="22"/>
      <c r="I493" s="480"/>
      <c r="J493" s="464"/>
      <c r="K493" s="464"/>
      <c r="L493" s="482"/>
      <c r="M493" s="484"/>
      <c r="N493" s="484"/>
      <c r="O493" s="484"/>
      <c r="P493" s="486"/>
      <c r="Q493" s="115"/>
      <c r="R493" s="36"/>
      <c r="S493" s="105"/>
      <c r="T493" s="17"/>
      <c r="U493" s="480"/>
      <c r="V493" s="464"/>
      <c r="W493" s="464"/>
      <c r="X493" s="482"/>
      <c r="Y493" s="484"/>
      <c r="Z493" s="484"/>
      <c r="AA493" s="484"/>
      <c r="AB493" s="486"/>
      <c r="AC493" s="115"/>
      <c r="AD493" s="36"/>
    </row>
    <row r="494" spans="1:30" ht="28.5" outlineLevel="1">
      <c r="A494" s="104"/>
      <c r="B494" s="111"/>
      <c r="C494" s="523"/>
      <c r="D494" s="522"/>
      <c r="E494" s="478"/>
      <c r="F494" s="189" t="s">
        <v>725</v>
      </c>
      <c r="G494" s="114"/>
      <c r="H494" s="23"/>
      <c r="I494" s="480"/>
      <c r="J494" s="464"/>
      <c r="K494" s="464"/>
      <c r="L494" s="482"/>
      <c r="M494" s="484"/>
      <c r="N494" s="484"/>
      <c r="O494" s="484"/>
      <c r="P494" s="486"/>
      <c r="Q494" s="115"/>
      <c r="R494" s="36"/>
      <c r="S494" s="105"/>
      <c r="T494" s="17"/>
      <c r="U494" s="480"/>
      <c r="V494" s="464"/>
      <c r="W494" s="464"/>
      <c r="X494" s="482"/>
      <c r="Y494" s="484"/>
      <c r="Z494" s="484"/>
      <c r="AA494" s="484"/>
      <c r="AB494" s="486"/>
      <c r="AC494" s="115"/>
      <c r="AD494" s="36"/>
    </row>
    <row r="495" spans="1:30" ht="14.25" customHeight="1" outlineLevel="1">
      <c r="A495" s="104"/>
      <c r="B495" s="111"/>
      <c r="C495" s="523"/>
      <c r="D495" s="522"/>
      <c r="E495" s="478"/>
      <c r="F495" s="189" t="s">
        <v>726</v>
      </c>
      <c r="G495" s="114"/>
      <c r="H495" s="23"/>
      <c r="I495" s="480"/>
      <c r="J495" s="464"/>
      <c r="K495" s="464"/>
      <c r="L495" s="482"/>
      <c r="M495" s="484"/>
      <c r="N495" s="484"/>
      <c r="O495" s="484"/>
      <c r="P495" s="486"/>
      <c r="Q495" s="115"/>
      <c r="R495" s="36"/>
      <c r="S495" s="105"/>
      <c r="T495" s="17"/>
      <c r="U495" s="480"/>
      <c r="V495" s="464"/>
      <c r="W495" s="464"/>
      <c r="X495" s="482"/>
      <c r="Y495" s="484"/>
      <c r="Z495" s="484"/>
      <c r="AA495" s="484"/>
      <c r="AB495" s="486"/>
      <c r="AC495" s="115"/>
      <c r="AD495" s="36"/>
    </row>
    <row r="496" spans="1:30" ht="28.5" outlineLevel="1">
      <c r="A496" s="104"/>
      <c r="B496" s="111"/>
      <c r="C496" s="523"/>
      <c r="D496" s="522"/>
      <c r="E496" s="478"/>
      <c r="F496" s="189" t="s">
        <v>727</v>
      </c>
      <c r="G496" s="114"/>
      <c r="H496" s="23"/>
      <c r="I496" s="480"/>
      <c r="J496" s="464"/>
      <c r="K496" s="464"/>
      <c r="L496" s="482"/>
      <c r="M496" s="484"/>
      <c r="N496" s="484"/>
      <c r="O496" s="484"/>
      <c r="P496" s="486"/>
      <c r="Q496" s="115"/>
      <c r="R496" s="36"/>
      <c r="S496" s="105"/>
      <c r="T496" s="17"/>
      <c r="U496" s="480"/>
      <c r="V496" s="464"/>
      <c r="W496" s="464"/>
      <c r="X496" s="482"/>
      <c r="Y496" s="484"/>
      <c r="Z496" s="484"/>
      <c r="AA496" s="484"/>
      <c r="AB496" s="486"/>
      <c r="AC496" s="115"/>
      <c r="AD496" s="36"/>
    </row>
    <row r="497" spans="1:30" ht="27.75" customHeight="1" outlineLevel="1">
      <c r="A497" s="104"/>
      <c r="B497" s="111"/>
      <c r="C497" s="523"/>
      <c r="D497" s="522"/>
      <c r="E497" s="479"/>
      <c r="F497" s="190" t="s">
        <v>728</v>
      </c>
      <c r="G497" s="117"/>
      <c r="H497" s="19"/>
      <c r="I497" s="469"/>
      <c r="J497" s="464"/>
      <c r="K497" s="464"/>
      <c r="L497" s="482"/>
      <c r="M497" s="484"/>
      <c r="N497" s="484"/>
      <c r="O497" s="484"/>
      <c r="P497" s="486"/>
      <c r="Q497" s="115"/>
      <c r="R497" s="36"/>
      <c r="S497" s="105"/>
      <c r="T497" s="17"/>
      <c r="U497" s="469"/>
      <c r="V497" s="464"/>
      <c r="W497" s="464"/>
      <c r="X497" s="482"/>
      <c r="Y497" s="484"/>
      <c r="Z497" s="484"/>
      <c r="AA497" s="484"/>
      <c r="AB497" s="486"/>
      <c r="AC497" s="115"/>
      <c r="AD497" s="36"/>
    </row>
    <row r="498" spans="1:30" ht="34.5" customHeight="1" outlineLevel="1" thickBot="1">
      <c r="A498" s="104"/>
      <c r="B498" s="111"/>
      <c r="C498" s="523"/>
      <c r="D498" s="522"/>
      <c r="E498" s="203">
        <v>5</v>
      </c>
      <c r="F498" s="188" t="s">
        <v>729</v>
      </c>
      <c r="G498" s="112"/>
      <c r="H498" s="17"/>
      <c r="I498" s="29"/>
      <c r="J498" s="27" t="str">
        <f>IF(COUNTIF(H498:H498,"N/A")=1,"N/A",IF(COUNT(H498:H498)=0,"",IF(SUM(H498:H498)=0,0,IF(AVERAGE(H498:H498)&lt;1,1,IF(AVERAGE(H498:H498)=1,2)))))</f>
        <v/>
      </c>
      <c r="K498" s="464"/>
      <c r="L498" s="482"/>
      <c r="M498" s="484"/>
      <c r="N498" s="484"/>
      <c r="O498" s="484"/>
      <c r="P498" s="486"/>
      <c r="Q498" s="115"/>
      <c r="R498" s="36"/>
      <c r="S498" s="105"/>
      <c r="T498" s="17"/>
      <c r="U498" s="29"/>
      <c r="V498" s="27" t="str">
        <f>IF(COUNTIF(T498:T498,"N/A")=1,"N/A",IF(COUNT(T498:T498)=0,"",IF(SUM(T498:T498)=0,0,IF(AVERAGE(T498:T498)&lt;1,1,IF(AVERAGE(T498:T498)=1,2)))))</f>
        <v/>
      </c>
      <c r="W498" s="464"/>
      <c r="X498" s="482"/>
      <c r="Y498" s="484"/>
      <c r="Z498" s="484"/>
      <c r="AA498" s="484"/>
      <c r="AB498" s="486"/>
      <c r="AC498" s="115"/>
      <c r="AD498" s="36"/>
    </row>
    <row r="499" spans="1:30" ht="29.25" customHeight="1" thickTop="1" thickBot="1">
      <c r="A499" s="176">
        <v>6</v>
      </c>
      <c r="B499" s="518" t="s">
        <v>730</v>
      </c>
      <c r="C499" s="518"/>
      <c r="D499" s="518"/>
      <c r="E499" s="518"/>
      <c r="F499" s="518"/>
      <c r="G499" s="198"/>
      <c r="H499" s="198"/>
      <c r="I499" s="198"/>
      <c r="J499" s="195" t="s">
        <v>11</v>
      </c>
      <c r="K499" s="46" t="str">
        <f>IF(SUMIF(J500:J530,"Sub Rate",K500:K530)=0,"",AVERAGEIF(J500:J530,"Sub Rate",K500:K530))</f>
        <v/>
      </c>
      <c r="L499" s="146" t="str">
        <f>IF($K499="N/A","",IF($K499="","",IF($K499&gt;=0.2,1,"")))</f>
        <v/>
      </c>
      <c r="M499" s="147" t="str">
        <f>IF($K499="N/A","",IF($K499="","",IF($K499&gt;=0.4,1,"")))</f>
        <v/>
      </c>
      <c r="N499" s="147" t="str">
        <f>IF($K499="N/A","",IF($K499="","",IF($K499&gt;=0.6,1,"")))</f>
        <v/>
      </c>
      <c r="O499" s="147" t="str">
        <f>IF($K499="N/A","",IF($K499="","",IF($K499&gt;=0.8,1,"")))</f>
        <v/>
      </c>
      <c r="P499" s="148" t="str">
        <f>IF($K499="N/A","",IF($K499="","",IF($K499=1,1,"")))</f>
        <v/>
      </c>
      <c r="Q499" s="149" t="str">
        <f>IF(AND(K499&gt;=99.8%,K499&lt;=100%),"A",IF(AND(K499&gt;=96%,K499&lt;=99.79%),"B",IF(AND(K499&gt;=87%,K499&lt;=95.99%),"C",IF(K499&lt;=86.99%,"D"," "))))</f>
        <v xml:space="preserve"> </v>
      </c>
      <c r="R499" s="199">
        <v>6.9000000000000006E-2</v>
      </c>
      <c r="S499" s="105"/>
      <c r="T499" s="198"/>
      <c r="U499" s="198"/>
      <c r="V499" s="195" t="s">
        <v>11</v>
      </c>
      <c r="W499" s="46" t="str">
        <f>IF(SUMIF(V500:V530,"Sub Rate",W500:W530)=0,"",AVERAGEIF(V500:V530,"Sub Rate",W500:W530))</f>
        <v/>
      </c>
      <c r="X499" s="146" t="str">
        <f>IF($W499="N/A","",IF($W499="","",IF($W499&gt;=0.2,1,"")))</f>
        <v/>
      </c>
      <c r="Y499" s="147" t="str">
        <f>IF($W499="N/A","",IF($W499="","",IF($W499&gt;=0.4,1,"")))</f>
        <v/>
      </c>
      <c r="Z499" s="147" t="str">
        <f>IF($W499="N/A","",IF($W499="","",IF($W499&gt;=0.6,1,"")))</f>
        <v/>
      </c>
      <c r="AA499" s="147" t="str">
        <f>IF($W499="N/A","",IF($W499="","",IF($W499&gt;=0.8,1,"")))</f>
        <v/>
      </c>
      <c r="AB499" s="148" t="str">
        <f>IF($W499="N/A","",IF($W499="","",IF($W499=1,1,"")))</f>
        <v/>
      </c>
      <c r="AC499" s="149" t="str">
        <f>IF(W499="","",IF(W499="N/A","N/A",IF(W499&gt;=0.6,"G",IF(W499&gt;=0.4,"Y","R"))))</f>
        <v/>
      </c>
      <c r="AD499" s="199">
        <v>9.7000000000000003E-2</v>
      </c>
    </row>
    <row r="500" spans="1:30" ht="20.25" customHeight="1" thickTop="1" thickBot="1">
      <c r="A500" s="200"/>
      <c r="B500" s="184">
        <v>1</v>
      </c>
      <c r="C500" s="499" t="s">
        <v>730</v>
      </c>
      <c r="D500" s="499"/>
      <c r="E500" s="499"/>
      <c r="F500" s="499"/>
      <c r="G500" s="185"/>
      <c r="H500" s="185"/>
      <c r="I500" s="185"/>
      <c r="J500" s="187" t="s">
        <v>1</v>
      </c>
      <c r="K500" s="30" t="str">
        <f>IF(COUNTIF(K501:K530,"N/A")=5,"N/A",IF(COUNT(K501:K530)=0,"",SUM(K501:K530)/(COUNTIF(K501:K530,"&gt;=0")*5)))</f>
        <v/>
      </c>
      <c r="L500" s="150" t="str">
        <f>IF($K500="N/A","",IF($K500="","",IF($K500&gt;=0.2,1,"")))</f>
        <v/>
      </c>
      <c r="M500" s="151" t="str">
        <f>IF($K500="N/A","",IF($K500="","",IF($K500&gt;=0.4,1,"")))</f>
        <v/>
      </c>
      <c r="N500" s="151" t="str">
        <f>IF($K500="N/A","",IF($K500="","",IF($K500&gt;=0.6,1,"")))</f>
        <v/>
      </c>
      <c r="O500" s="151" t="str">
        <f>IF($K500="N/A","",IF($K500="","",IF($K500&gt;=0.8,1,"")))</f>
        <v/>
      </c>
      <c r="P500" s="152" t="str">
        <f>IF($K500="N/A","",IF($K500="","",IF($K500=1,1,"")))</f>
        <v/>
      </c>
      <c r="Q500" s="149" t="str">
        <f>IF(AND(K500&gt;=99.8%,K500&lt;=100%),"A",IF(AND(K500&gt;=96%,K500&lt;=99.79%),"B",IF(AND(K500&gt;=87%,K500&lt;=95.99%),"C",IF(K500&lt;=86.99%,"D"," "))))</f>
        <v xml:space="preserve"> </v>
      </c>
      <c r="R500" s="261" t="str">
        <f>IF(K500="","",IF(K500="N/A",R499,(R499*K500)))</f>
        <v/>
      </c>
      <c r="S500" s="105"/>
      <c r="T500" s="185"/>
      <c r="U500" s="185"/>
      <c r="V500" s="187" t="s">
        <v>1</v>
      </c>
      <c r="W500" s="30" t="str">
        <f>IF(COUNTIF(W501:W530,"N/A")=7,"N/A",IF(COUNT(W501:W530)=0,"",SUM(W501:W530)/(COUNTIF(W501:W530,"&gt;=0")*5)))</f>
        <v/>
      </c>
      <c r="X500" s="150" t="str">
        <f>IF($W500="N/A","",IF($W500="","",IF($W500&gt;=0.2,1,"")))</f>
        <v/>
      </c>
      <c r="Y500" s="151" t="str">
        <f>IF($W500="N/A","",IF($W500="","",IF($W500&gt;=0.4,1,"")))</f>
        <v/>
      </c>
      <c r="Z500" s="151" t="str">
        <f>IF($W500="N/A","",IF($W500="","",IF($W500&gt;=0.6,1,"")))</f>
        <v/>
      </c>
      <c r="AA500" s="151" t="str">
        <f>IF($W500="N/A","",IF($W500="","",IF($W500&gt;=0.8,1,"")))</f>
        <v/>
      </c>
      <c r="AB500" s="152" t="str">
        <f>IF($W500="N/A","",IF($W500="","",IF($W500=1,1,"")))</f>
        <v/>
      </c>
      <c r="AC500" s="149" t="str">
        <f>IF(W500="","",IF(W500="N/A","N/A",IF(W500&gt;=0.6,"G",IF(W500&gt;=0.4,"Y","R"))))</f>
        <v/>
      </c>
      <c r="AD500" s="261"/>
    </row>
    <row r="501" spans="1:30" ht="15" customHeight="1" outlineLevel="1" thickTop="1">
      <c r="A501" s="104"/>
      <c r="B501" s="111"/>
      <c r="C501" s="471" t="s">
        <v>431</v>
      </c>
      <c r="D501" s="474" t="s">
        <v>731</v>
      </c>
      <c r="E501" s="477">
        <v>3</v>
      </c>
      <c r="F501" s="188" t="s">
        <v>342</v>
      </c>
      <c r="G501" s="112"/>
      <c r="H501" s="17"/>
      <c r="I501" s="468"/>
      <c r="J501" s="464" t="str">
        <f>IF(COUNTIF(H501:H503,"N/A")=3,"N/A",IF(COUNT(H501:H503)=0,"",IF(SUM(H501:H503)=0,0,IF(AVERAGE(H501:H503)&lt;0.5,1,IF(AVERAGE(H501:H503)=1,3,2)))))</f>
        <v/>
      </c>
      <c r="K501" s="464" t="str">
        <f>IF(COUNTIF(J501:J505,"N/A")=2,"N/A",IF(COUNT(J501:J505)=0,"",IF(COUNTIF(J501,"N/A")=1,SUM(J501:J505,3),IF(COUNTIF(J504,"N/A")=1,SUM(J501:J505,2),SUM(J501:J505)))))</f>
        <v/>
      </c>
      <c r="L501" s="514" t="str">
        <f>IF($K501="N/A","na",IF($K501="","",IF($K501&gt;0,1,"")))</f>
        <v/>
      </c>
      <c r="M501" s="513" t="str">
        <f>IF($K501="N/A","na",IF($K501="","",IF($K501&gt;1,1,"")))</f>
        <v/>
      </c>
      <c r="N501" s="513" t="str">
        <f>IF($K501="N/A","na",IF($K501="","",IF($K501&gt;2,1,"")))</f>
        <v/>
      </c>
      <c r="O501" s="513" t="str">
        <f>IF($K501="N/A","na",IF($K501="","",IF($K501&gt;3,1,"")))</f>
        <v/>
      </c>
      <c r="P501" s="512" t="str">
        <f>IF($K501="N/A","na",IF($K501="","",IF($K501&gt;4,1,"")))</f>
        <v/>
      </c>
      <c r="Q501" s="113"/>
      <c r="R501" s="35"/>
      <c r="S501" s="105"/>
      <c r="T501" s="17"/>
      <c r="U501" s="468"/>
      <c r="V501" s="464" t="str">
        <f>IF(COUNTIF(T501:T503,"N/A")=3,"N/A",IF(COUNT(T501:T503)=0,"",IF(SUM(T501:T503)=0,0,IF(AVERAGE(T501:T503)&lt;0.5,1,IF(AVERAGE(T501:T503)=1,3,2)))))</f>
        <v/>
      </c>
      <c r="W501" s="464" t="str">
        <f>IF(COUNTIF(V501:V505,"N/A")=2,"N/A",IF(V501&lt;3,V501,IF(COUNT(V501:V505)=0,"",SUMIF(V501:V505,"&lt;&gt;N/A"))))</f>
        <v/>
      </c>
      <c r="X501" s="514" t="str">
        <f>IF($W501="N/A","na",IF($W501="","",IF($W501&gt;0,1,"")))</f>
        <v/>
      </c>
      <c r="Y501" s="513" t="str">
        <f>IF($W501="N/A","na",IF($W501="","",IF($W501&gt;1,1,"")))</f>
        <v/>
      </c>
      <c r="Z501" s="513" t="str">
        <f>IF($W501="N/A","na",IF($W501="","",IF($W501&gt;2,1,"")))</f>
        <v/>
      </c>
      <c r="AA501" s="513" t="str">
        <f>IF($W501="N/A","na",IF($W501="","",IF($W501&gt;3,1,"")))</f>
        <v/>
      </c>
      <c r="AB501" s="512" t="str">
        <f>IF($W501="N/A","na",IF($W501="","",IF($W501&gt;4,1,"")))</f>
        <v/>
      </c>
      <c r="AC501" s="113"/>
      <c r="AD501" s="35"/>
    </row>
    <row r="502" spans="1:30" ht="28.5" outlineLevel="1">
      <c r="A502" s="104"/>
      <c r="B502" s="111"/>
      <c r="C502" s="472"/>
      <c r="D502" s="475"/>
      <c r="E502" s="478"/>
      <c r="F502" s="189" t="s">
        <v>440</v>
      </c>
      <c r="G502" s="127" t="s">
        <v>71</v>
      </c>
      <c r="H502" s="18"/>
      <c r="I502" s="480"/>
      <c r="J502" s="464"/>
      <c r="K502" s="464"/>
      <c r="L502" s="470"/>
      <c r="M502" s="447"/>
      <c r="N502" s="447"/>
      <c r="O502" s="447"/>
      <c r="P502" s="446"/>
      <c r="Q502" s="115"/>
      <c r="R502" s="36"/>
      <c r="S502" s="105"/>
      <c r="T502" s="17"/>
      <c r="U502" s="480"/>
      <c r="V502" s="464"/>
      <c r="W502" s="464"/>
      <c r="X502" s="470"/>
      <c r="Y502" s="447"/>
      <c r="Z502" s="447"/>
      <c r="AA502" s="447"/>
      <c r="AB502" s="446"/>
      <c r="AC502" s="115"/>
      <c r="AD502" s="36"/>
    </row>
    <row r="503" spans="1:30" ht="28.5" outlineLevel="1">
      <c r="A503" s="104"/>
      <c r="B503" s="111"/>
      <c r="C503" s="472"/>
      <c r="D503" s="475"/>
      <c r="E503" s="478"/>
      <c r="F503" s="189" t="s">
        <v>441</v>
      </c>
      <c r="G503" s="114"/>
      <c r="H503" s="20"/>
      <c r="I503" s="480"/>
      <c r="J503" s="464"/>
      <c r="K503" s="464"/>
      <c r="L503" s="470"/>
      <c r="M503" s="447"/>
      <c r="N503" s="447"/>
      <c r="O503" s="447"/>
      <c r="P503" s="446"/>
      <c r="Q503" s="115"/>
      <c r="R503" s="36"/>
      <c r="S503" s="105"/>
      <c r="T503" s="17"/>
      <c r="U503" s="480"/>
      <c r="V503" s="464"/>
      <c r="W503" s="464"/>
      <c r="X503" s="470"/>
      <c r="Y503" s="447"/>
      <c r="Z503" s="447"/>
      <c r="AA503" s="447"/>
      <c r="AB503" s="446"/>
      <c r="AC503" s="115"/>
      <c r="AD503" s="36"/>
    </row>
    <row r="504" spans="1:30" ht="14.25" customHeight="1" outlineLevel="1">
      <c r="A504" s="104"/>
      <c r="B504" s="111"/>
      <c r="C504" s="472"/>
      <c r="D504" s="475"/>
      <c r="E504" s="477">
        <v>5</v>
      </c>
      <c r="F504" s="188" t="s">
        <v>732</v>
      </c>
      <c r="G504" s="112"/>
      <c r="H504" s="17"/>
      <c r="I504" s="468"/>
      <c r="J504" s="464" t="str">
        <f>IF(COUNTIF(H504:H505,"N/A")=2,"N/A",IF(COUNT(H504:H505)=0,"",IF(SUM(H504:H505)=0,0,IF(AVERAGE(H504:H505)&lt;1,1,IF(AVERAGE(H504:H505)=1,2)))))</f>
        <v/>
      </c>
      <c r="K504" s="464"/>
      <c r="L504" s="470"/>
      <c r="M504" s="447"/>
      <c r="N504" s="447"/>
      <c r="O504" s="447"/>
      <c r="P504" s="446"/>
      <c r="Q504" s="115"/>
      <c r="R504" s="36"/>
      <c r="S504" s="105"/>
      <c r="T504" s="17"/>
      <c r="U504" s="468"/>
      <c r="V504" s="464" t="str">
        <f>IF(COUNTIF(T504:T505,"N/A")=2,"N/A",IF(COUNT(T504:T505)=0,"",IF(SUM(T504:T505)=0,0,IF(AVERAGE(T504:T505)&lt;1,1,IF(AVERAGE(T504:T505)=1,2)))))</f>
        <v/>
      </c>
      <c r="W504" s="464"/>
      <c r="X504" s="470"/>
      <c r="Y504" s="447"/>
      <c r="Z504" s="447"/>
      <c r="AA504" s="447"/>
      <c r="AB504" s="446"/>
      <c r="AC504" s="115"/>
      <c r="AD504" s="36"/>
    </row>
    <row r="505" spans="1:30" ht="14.25" customHeight="1" outlineLevel="1">
      <c r="A505" s="104"/>
      <c r="B505" s="111"/>
      <c r="C505" s="472"/>
      <c r="D505" s="475"/>
      <c r="E505" s="478"/>
      <c r="F505" s="189" t="s">
        <v>733</v>
      </c>
      <c r="G505" s="114"/>
      <c r="H505" s="20"/>
      <c r="I505" s="480"/>
      <c r="J505" s="464"/>
      <c r="K505" s="464"/>
      <c r="L505" s="470"/>
      <c r="M505" s="447"/>
      <c r="N505" s="447"/>
      <c r="O505" s="447"/>
      <c r="P505" s="446"/>
      <c r="Q505" s="115"/>
      <c r="R505" s="36"/>
      <c r="S505" s="105"/>
      <c r="T505" s="17"/>
      <c r="U505" s="480"/>
      <c r="V505" s="464"/>
      <c r="W505" s="464"/>
      <c r="X505" s="470"/>
      <c r="Y505" s="447"/>
      <c r="Z505" s="447"/>
      <c r="AA505" s="447"/>
      <c r="AB505" s="446"/>
      <c r="AC505" s="115"/>
      <c r="AD505" s="36"/>
    </row>
    <row r="506" spans="1:30" ht="14.25" customHeight="1" outlineLevel="1">
      <c r="A506" s="104"/>
      <c r="B506" s="111"/>
      <c r="C506" s="471" t="s">
        <v>432</v>
      </c>
      <c r="D506" s="474" t="s">
        <v>734</v>
      </c>
      <c r="E506" s="477">
        <v>3</v>
      </c>
      <c r="F506" s="188" t="s">
        <v>442</v>
      </c>
      <c r="G506" s="130" t="s">
        <v>72</v>
      </c>
      <c r="H506" s="17"/>
      <c r="I506" s="468"/>
      <c r="J506" s="464" t="str">
        <f>IF(COUNTIF(H506:H508,"N/A")=3,"N/A",IF(COUNT(H506:H508)=0,"",IF(SUM(H506:H508)=0,0,IF(AVERAGE(H506:H508)&lt;0.5,1,IF(AVERAGE(H506:H508)=1,3,2)))))</f>
        <v/>
      </c>
      <c r="K506" s="464" t="str">
        <f>IF(COUNTIF(J506:J511,"N/A")=2,"N/A",IF(COUNT(J506:J511)=0,"",IF(COUNTIF(J506,"N/A")=1,SUM(J506:J511,3),IF(COUNTIF(J509,"N/A")=1,SUM(J506:J511,2),SUM(J506:J511)))))</f>
        <v/>
      </c>
      <c r="L506" s="470" t="str">
        <f>IF($K506="N/A","na",IF($K506="","",IF($K506&gt;0,1,"")))</f>
        <v/>
      </c>
      <c r="M506" s="447" t="str">
        <f>IF($K506="N/A","na",IF($K506="","",IF($K506&gt;1,1,"")))</f>
        <v/>
      </c>
      <c r="N506" s="447" t="str">
        <f>IF($K506="N/A","na",IF($K506="","",IF($K506&gt;2,1,"")))</f>
        <v/>
      </c>
      <c r="O506" s="447" t="str">
        <f>IF($K506="N/A","na",IF($K506="","",IF($K506&gt;3,1,"")))</f>
        <v/>
      </c>
      <c r="P506" s="446" t="str">
        <f>IF($K506="N/A","na",IF($K506="","",IF($K506&gt;4,1,"")))</f>
        <v/>
      </c>
      <c r="Q506" s="115"/>
      <c r="R506" s="36"/>
      <c r="S506" s="105"/>
      <c r="T506" s="17"/>
      <c r="U506" s="468"/>
      <c r="V506" s="464" t="str">
        <f>IF(COUNTIF(T506:T508,"N/A")=4,"N/A",IF(COUNT(T506:T508)=0,"",IF(SUM(T506:T508)=0,0,IF(AVERAGE(T506:T508)&lt;0.5,1,IF(AVERAGE(T506:T508)=1,3,2)))))</f>
        <v/>
      </c>
      <c r="W506" s="464" t="str">
        <f>IF(COUNTIF(V506:V511,"N/A")=2,"N/A",IF(V506&lt;3,V506,IF(COUNT(V506:V511)=0,"",SUMIF(V506:V511,"&lt;&gt;N/A"))))</f>
        <v/>
      </c>
      <c r="X506" s="470" t="str">
        <f>IF($W506="N/A","na",IF($W506="","",IF($W506&gt;0,1,"")))</f>
        <v/>
      </c>
      <c r="Y506" s="447" t="str">
        <f>IF($W506="N/A","na",IF($W506="","",IF($W506&gt;1,1,"")))</f>
        <v/>
      </c>
      <c r="Z506" s="447" t="str">
        <f>IF($W506="N/A","na",IF($W506="","",IF($W506&gt;2,1,"")))</f>
        <v/>
      </c>
      <c r="AA506" s="447" t="str">
        <f>IF($W506="N/A","na",IF($W506="","",IF($W506&gt;3,1,"")))</f>
        <v/>
      </c>
      <c r="AB506" s="446" t="str">
        <f>IF($W506="N/A","na",IF($W506="","",IF($W506&gt;4,1,"")))</f>
        <v/>
      </c>
      <c r="AC506" s="115"/>
      <c r="AD506" s="36"/>
    </row>
    <row r="507" spans="1:30" ht="28.5" outlineLevel="1">
      <c r="A507" s="104"/>
      <c r="B507" s="111"/>
      <c r="C507" s="472"/>
      <c r="D507" s="475"/>
      <c r="E507" s="478"/>
      <c r="F507" s="189" t="s">
        <v>343</v>
      </c>
      <c r="G507" s="114"/>
      <c r="H507" s="18"/>
      <c r="I507" s="480"/>
      <c r="J507" s="464"/>
      <c r="K507" s="464"/>
      <c r="L507" s="470"/>
      <c r="M507" s="447"/>
      <c r="N507" s="447"/>
      <c r="O507" s="447"/>
      <c r="P507" s="446"/>
      <c r="Q507" s="115"/>
      <c r="R507" s="36"/>
      <c r="S507" s="105"/>
      <c r="T507" s="17"/>
      <c r="U507" s="480"/>
      <c r="V507" s="464"/>
      <c r="W507" s="464"/>
      <c r="X507" s="470"/>
      <c r="Y507" s="447"/>
      <c r="Z507" s="447"/>
      <c r="AA507" s="447"/>
      <c r="AB507" s="446"/>
      <c r="AC507" s="115"/>
      <c r="AD507" s="36"/>
    </row>
    <row r="508" spans="1:30" ht="85.5" outlineLevel="1">
      <c r="A508" s="104"/>
      <c r="B508" s="111"/>
      <c r="C508" s="472"/>
      <c r="D508" s="475"/>
      <c r="E508" s="478"/>
      <c r="F508" s="189" t="s">
        <v>974</v>
      </c>
      <c r="G508" s="114"/>
      <c r="H508" s="20"/>
      <c r="I508" s="480"/>
      <c r="J508" s="464"/>
      <c r="K508" s="464"/>
      <c r="L508" s="470"/>
      <c r="M508" s="447"/>
      <c r="N508" s="447"/>
      <c r="O508" s="447"/>
      <c r="P508" s="446"/>
      <c r="Q508" s="115"/>
      <c r="R508" s="36"/>
      <c r="S508" s="105"/>
      <c r="T508" s="17"/>
      <c r="U508" s="480"/>
      <c r="V508" s="464"/>
      <c r="W508" s="464"/>
      <c r="X508" s="470"/>
      <c r="Y508" s="447"/>
      <c r="Z508" s="447"/>
      <c r="AA508" s="447"/>
      <c r="AB508" s="446"/>
      <c r="AC508" s="115"/>
      <c r="AD508" s="36"/>
    </row>
    <row r="509" spans="1:30" ht="28.5" outlineLevel="1">
      <c r="A509" s="104"/>
      <c r="B509" s="111"/>
      <c r="C509" s="472"/>
      <c r="D509" s="475"/>
      <c r="E509" s="477">
        <v>5</v>
      </c>
      <c r="F509" s="188" t="s">
        <v>975</v>
      </c>
      <c r="G509" s="112"/>
      <c r="H509" s="17"/>
      <c r="I509" s="468"/>
      <c r="J509" s="464" t="str">
        <f>IF(COUNTIF(H509:H511,"N/A")=3,"N/A",IF(COUNT(H509:H511)=0,"",IF(SUM(H509:H511)=0,0,IF(AVERAGE(H509:H511)&lt;1,1,IF(AVERAGE(H509:H511)=1,2)))))</f>
        <v/>
      </c>
      <c r="K509" s="464"/>
      <c r="L509" s="470"/>
      <c r="M509" s="447"/>
      <c r="N509" s="447"/>
      <c r="O509" s="447"/>
      <c r="P509" s="446"/>
      <c r="Q509" s="115"/>
      <c r="R509" s="36"/>
      <c r="S509" s="105"/>
      <c r="T509" s="17"/>
      <c r="U509" s="468"/>
      <c r="V509" s="464" t="str">
        <f>IF(COUNTIF(T509:T511,"N/A")=3,"N/A",IF(COUNT(T509:T511)=0,"",IF(SUM(T509:T511)=0,0,IF(AVERAGE(T509:T511)&lt;1,1,IF(AVERAGE(T509:T511)=1,2)))))</f>
        <v/>
      </c>
      <c r="W509" s="464"/>
      <c r="X509" s="470"/>
      <c r="Y509" s="447"/>
      <c r="Z509" s="447"/>
      <c r="AA509" s="447"/>
      <c r="AB509" s="446"/>
      <c r="AC509" s="115"/>
      <c r="AD509" s="36"/>
    </row>
    <row r="510" spans="1:30" ht="28.5" outlineLevel="1">
      <c r="A510" s="104"/>
      <c r="B510" s="111"/>
      <c r="C510" s="472"/>
      <c r="D510" s="475"/>
      <c r="E510" s="478"/>
      <c r="F510" s="189" t="s">
        <v>976</v>
      </c>
      <c r="G510" s="114"/>
      <c r="H510" s="22"/>
      <c r="I510" s="480"/>
      <c r="J510" s="464"/>
      <c r="K510" s="464"/>
      <c r="L510" s="470"/>
      <c r="M510" s="447"/>
      <c r="N510" s="447"/>
      <c r="O510" s="447"/>
      <c r="P510" s="446"/>
      <c r="Q510" s="115"/>
      <c r="R510" s="36"/>
      <c r="S510" s="105"/>
      <c r="T510" s="17"/>
      <c r="U510" s="480"/>
      <c r="V510" s="464"/>
      <c r="W510" s="464"/>
      <c r="X510" s="470"/>
      <c r="Y510" s="447"/>
      <c r="Z510" s="447"/>
      <c r="AA510" s="447"/>
      <c r="AB510" s="446"/>
      <c r="AC510" s="115"/>
      <c r="AD510" s="36"/>
    </row>
    <row r="511" spans="1:30" ht="28.5" outlineLevel="1">
      <c r="A511" s="104"/>
      <c r="B511" s="111"/>
      <c r="C511" s="472"/>
      <c r="D511" s="475"/>
      <c r="E511" s="478"/>
      <c r="F511" s="189" t="s">
        <v>977</v>
      </c>
      <c r="G511" s="114"/>
      <c r="H511" s="19"/>
      <c r="I511" s="480"/>
      <c r="J511" s="464"/>
      <c r="K511" s="464"/>
      <c r="L511" s="470"/>
      <c r="M511" s="447"/>
      <c r="N511" s="447"/>
      <c r="O511" s="447"/>
      <c r="P511" s="446"/>
      <c r="Q511" s="115"/>
      <c r="R511" s="36"/>
      <c r="S511" s="105"/>
      <c r="T511" s="17"/>
      <c r="U511" s="480"/>
      <c r="V511" s="464"/>
      <c r="W511" s="464"/>
      <c r="X511" s="470"/>
      <c r="Y511" s="447"/>
      <c r="Z511" s="447"/>
      <c r="AA511" s="447"/>
      <c r="AB511" s="446"/>
      <c r="AC511" s="115"/>
      <c r="AD511" s="36"/>
    </row>
    <row r="512" spans="1:30" ht="14.25" customHeight="1" outlineLevel="1">
      <c r="A512" s="104"/>
      <c r="B512" s="111"/>
      <c r="C512" s="471" t="s">
        <v>433</v>
      </c>
      <c r="D512" s="474" t="s">
        <v>735</v>
      </c>
      <c r="E512" s="477">
        <v>3</v>
      </c>
      <c r="F512" s="188" t="s">
        <v>344</v>
      </c>
      <c r="G512" s="112"/>
      <c r="H512" s="218"/>
      <c r="I512" s="468"/>
      <c r="J512" s="464" t="str">
        <f>IF(COUNTIF(H512:H515,"N/A")=4,"N/A",IF(COUNT(H512:H515)=0,"",IF(SUM(H512:H515)=0,0,IF(AVERAGE(H512:H515)&lt;0.5,1,IF(AVERAGE(H512:H515)=1,3,2)))))</f>
        <v/>
      </c>
      <c r="K512" s="464" t="str">
        <f>IF(COUNTIF(J512:J517,"N/A")=2,"N/A",IF(COUNT(J512:J517)=0,"",IF(COUNTIF(J512,"N/A")=1,SUM(J512:J517,3),IF(COUNTIF(J516,"N/A")=1,SUM(J512:J517,2),SUM(J512:J517)))))</f>
        <v/>
      </c>
      <c r="L512" s="470" t="str">
        <f>IF($K512="N/A","na",IF($K512="","",IF($K512&gt;0,1,"")))</f>
        <v/>
      </c>
      <c r="M512" s="447" t="str">
        <f>IF($K512="N/A","na",IF($K512="","",IF($K512&gt;1,1,"")))</f>
        <v/>
      </c>
      <c r="N512" s="447" t="str">
        <f>IF($K512="N/A","na",IF($K512="","",IF($K512&gt;2,1,"")))</f>
        <v/>
      </c>
      <c r="O512" s="447" t="str">
        <f>IF($K512="N/A","na",IF($K512="","",IF($K512&gt;3,1,"")))</f>
        <v/>
      </c>
      <c r="P512" s="446" t="str">
        <f>IF($K512="N/A","na",IF($K512="","",IF($K512&gt;4,1,"")))</f>
        <v/>
      </c>
      <c r="Q512" s="115"/>
      <c r="R512" s="36"/>
      <c r="S512" s="105"/>
      <c r="T512" s="17"/>
      <c r="U512" s="468"/>
      <c r="V512" s="464" t="str">
        <f>IF(COUNTIF(T512:T515,"N/A")=4,"N/A",IF(COUNT(T512:T515)=0,"",IF(SUM(T512:T515)=0,0,IF(AVERAGE(T512:T515)&lt;0.5,1,IF(AVERAGE(T512:T515)=1,3,2)))))</f>
        <v/>
      </c>
      <c r="W512" s="464" t="str">
        <f>IF(COUNTIF(V512:V517,"N/A")=2,"N/A",IF(V512&lt;3,V512,IF(COUNT(V512:V517)=0,"",SUMIF(V512:V517,"&lt;&gt;N/A"))))</f>
        <v/>
      </c>
      <c r="X512" s="470" t="str">
        <f>IF($W512="N/A","na",IF($W512="","",IF($W512&gt;0,1,"")))</f>
        <v/>
      </c>
      <c r="Y512" s="447" t="str">
        <f>IF($W512="N/A","na",IF($W512="","",IF($W512&gt;1,1,"")))</f>
        <v/>
      </c>
      <c r="Z512" s="447" t="str">
        <f>IF($W512="N/A","na",IF($W512="","",IF($W512&gt;2,1,"")))</f>
        <v/>
      </c>
      <c r="AA512" s="447" t="str">
        <f>IF($W512="N/A","na",IF($W512="","",IF($W512&gt;3,1,"")))</f>
        <v/>
      </c>
      <c r="AB512" s="446" t="str">
        <f>IF($W512="N/A","na",IF($W512="","",IF($W512&gt;4,1,"")))</f>
        <v/>
      </c>
      <c r="AC512" s="115"/>
      <c r="AD512" s="36"/>
    </row>
    <row r="513" spans="1:30" ht="28.5" outlineLevel="1">
      <c r="A513" s="104"/>
      <c r="B513" s="111"/>
      <c r="C513" s="472"/>
      <c r="D513" s="475"/>
      <c r="E513" s="478"/>
      <c r="F513" s="189" t="s">
        <v>345</v>
      </c>
      <c r="G513" s="127" t="s">
        <v>74</v>
      </c>
      <c r="H513" s="23"/>
      <c r="I513" s="480"/>
      <c r="J513" s="464"/>
      <c r="K513" s="464"/>
      <c r="L513" s="470"/>
      <c r="M513" s="447"/>
      <c r="N513" s="447"/>
      <c r="O513" s="447"/>
      <c r="P513" s="446"/>
      <c r="Q513" s="115"/>
      <c r="R513" s="36"/>
      <c r="S513" s="105"/>
      <c r="T513" s="17"/>
      <c r="U513" s="480"/>
      <c r="V513" s="464"/>
      <c r="W513" s="464"/>
      <c r="X513" s="470"/>
      <c r="Y513" s="447"/>
      <c r="Z513" s="447"/>
      <c r="AA513" s="447"/>
      <c r="AB513" s="446"/>
      <c r="AC513" s="115"/>
      <c r="AD513" s="36"/>
    </row>
    <row r="514" spans="1:30" ht="14.25" customHeight="1" outlineLevel="1">
      <c r="A514" s="104"/>
      <c r="B514" s="111"/>
      <c r="C514" s="472"/>
      <c r="D514" s="475"/>
      <c r="E514" s="478"/>
      <c r="F514" s="189" t="s">
        <v>346</v>
      </c>
      <c r="G514" s="114"/>
      <c r="H514" s="23"/>
      <c r="I514" s="480"/>
      <c r="J514" s="464"/>
      <c r="K514" s="464"/>
      <c r="L514" s="470"/>
      <c r="M514" s="447"/>
      <c r="N514" s="447"/>
      <c r="O514" s="447"/>
      <c r="P514" s="446"/>
      <c r="Q514" s="115"/>
      <c r="R514" s="36"/>
      <c r="S514" s="105"/>
      <c r="T514" s="17"/>
      <c r="U514" s="480"/>
      <c r="V514" s="464"/>
      <c r="W514" s="464"/>
      <c r="X514" s="470"/>
      <c r="Y514" s="447"/>
      <c r="Z514" s="447"/>
      <c r="AA514" s="447"/>
      <c r="AB514" s="446"/>
      <c r="AC514" s="115"/>
      <c r="AD514" s="36"/>
    </row>
    <row r="515" spans="1:30" ht="14.25" customHeight="1" outlineLevel="1">
      <c r="A515" s="104"/>
      <c r="B515" s="111"/>
      <c r="C515" s="472"/>
      <c r="D515" s="475"/>
      <c r="E515" s="478"/>
      <c r="F515" s="189" t="s">
        <v>347</v>
      </c>
      <c r="G515" s="114"/>
      <c r="H515" s="19"/>
      <c r="I515" s="480"/>
      <c r="J515" s="464"/>
      <c r="K515" s="464"/>
      <c r="L515" s="470"/>
      <c r="M515" s="447"/>
      <c r="N515" s="447"/>
      <c r="O515" s="447"/>
      <c r="P515" s="446"/>
      <c r="Q515" s="115"/>
      <c r="R515" s="36"/>
      <c r="S515" s="105"/>
      <c r="T515" s="17"/>
      <c r="U515" s="480"/>
      <c r="V515" s="464"/>
      <c r="W515" s="464"/>
      <c r="X515" s="470"/>
      <c r="Y515" s="447"/>
      <c r="Z515" s="447"/>
      <c r="AA515" s="447"/>
      <c r="AB515" s="446"/>
      <c r="AC515" s="115"/>
      <c r="AD515" s="36"/>
    </row>
    <row r="516" spans="1:30" ht="42.75" customHeight="1" outlineLevel="1">
      <c r="A516" s="104"/>
      <c r="B516" s="111"/>
      <c r="C516" s="472"/>
      <c r="D516" s="475"/>
      <c r="E516" s="477">
        <v>5</v>
      </c>
      <c r="F516" s="188" t="s">
        <v>737</v>
      </c>
      <c r="G516" s="112"/>
      <c r="H516" s="218"/>
      <c r="I516" s="468"/>
      <c r="J516" s="464" t="str">
        <f>IF(COUNTIF(H516:H517,"N/A")=2,"N/A",IF(COUNT(H516:H517)=0,"",IF(SUM(H516:H517)=0,0,IF(AVERAGE(H516:H517)&lt;1,1,IF(AVERAGE(H516:H517)=1,2)))))</f>
        <v/>
      </c>
      <c r="K516" s="464"/>
      <c r="L516" s="470"/>
      <c r="M516" s="447"/>
      <c r="N516" s="447"/>
      <c r="O516" s="447"/>
      <c r="P516" s="446"/>
      <c r="Q516" s="115"/>
      <c r="R516" s="36"/>
      <c r="S516" s="105"/>
      <c r="T516" s="17"/>
      <c r="U516" s="468"/>
      <c r="V516" s="464" t="str">
        <f>IF(COUNTIF(T516:T517,"N/A")=2,"N/A",IF(COUNT(T516:T517)=0,"",IF(SUM(T516:T517)=0,0,IF(AVERAGE(T516:T517)&lt;1,1,IF(AVERAGE(T516:T517)=1,2)))))</f>
        <v/>
      </c>
      <c r="W516" s="464"/>
      <c r="X516" s="470"/>
      <c r="Y516" s="447"/>
      <c r="Z516" s="447"/>
      <c r="AA516" s="447"/>
      <c r="AB516" s="446"/>
      <c r="AC516" s="115"/>
      <c r="AD516" s="36"/>
    </row>
    <row r="517" spans="1:30" ht="28.5" outlineLevel="1">
      <c r="A517" s="104"/>
      <c r="B517" s="111"/>
      <c r="C517" s="473"/>
      <c r="D517" s="476"/>
      <c r="E517" s="479"/>
      <c r="F517" s="190" t="s">
        <v>736</v>
      </c>
      <c r="G517" s="117"/>
      <c r="H517" s="19"/>
      <c r="I517" s="469"/>
      <c r="J517" s="464"/>
      <c r="K517" s="464"/>
      <c r="L517" s="470"/>
      <c r="M517" s="447"/>
      <c r="N517" s="447"/>
      <c r="O517" s="447"/>
      <c r="P517" s="446"/>
      <c r="Q517" s="115"/>
      <c r="R517" s="36"/>
      <c r="S517" s="105"/>
      <c r="T517" s="17"/>
      <c r="U517" s="469"/>
      <c r="V517" s="464"/>
      <c r="W517" s="464"/>
      <c r="X517" s="470"/>
      <c r="Y517" s="447"/>
      <c r="Z517" s="447"/>
      <c r="AA517" s="447"/>
      <c r="AB517" s="446"/>
      <c r="AC517" s="115"/>
      <c r="AD517" s="36"/>
    </row>
    <row r="518" spans="1:30" ht="27.75" customHeight="1" outlineLevel="1">
      <c r="A518" s="104"/>
      <c r="B518" s="111"/>
      <c r="C518" s="471" t="s">
        <v>434</v>
      </c>
      <c r="D518" s="474" t="s">
        <v>738</v>
      </c>
      <c r="E518" s="477">
        <v>3</v>
      </c>
      <c r="F518" s="188" t="s">
        <v>348</v>
      </c>
      <c r="G518" s="112"/>
      <c r="H518" s="218"/>
      <c r="I518" s="468"/>
      <c r="J518" s="464" t="str">
        <f>IF(COUNTIF(H518:H522,"N/A")=5,"N/A",IF(COUNT(H518:H522)=0,"",IF(SUM(H518:H522)=0,0,IF(AVERAGE(H518:H522)&lt;0.5,1,IF(AVERAGE(H518:H522)=1,3,2)))))</f>
        <v/>
      </c>
      <c r="K518" s="464" t="str">
        <f>IF(COUNTIF(J518:J525,"N/A")=2,"N/A",IF(COUNT(J518:J525)=0,"",IF(COUNTIF(J518,"N/A")=1,SUM(J518:J525,3),IF(COUNTIF(J523,"N/A")=1,SUM(J518:J525,2),SUM(J518:J525)))))</f>
        <v/>
      </c>
      <c r="L518" s="470" t="str">
        <f>IF($K518="N/A","na",IF($K518="","",IF($K518&gt;0,1,"")))</f>
        <v/>
      </c>
      <c r="M518" s="447" t="str">
        <f>IF($K518="N/A","na",IF($K518="","",IF($K518&gt;1,1,"")))</f>
        <v/>
      </c>
      <c r="N518" s="447" t="str">
        <f>IF($K518="N/A","na",IF($K518="","",IF($K518&gt;2,1,"")))</f>
        <v/>
      </c>
      <c r="O518" s="447" t="str">
        <f>IF($K518="N/A","na",IF($K518="","",IF($K518&gt;3,1,"")))</f>
        <v/>
      </c>
      <c r="P518" s="446" t="str">
        <f>IF($K518="N/A","na",IF($K518="","",IF($K518&gt;4,1,"")))</f>
        <v/>
      </c>
      <c r="Q518" s="115"/>
      <c r="R518" s="36"/>
      <c r="S518" s="105"/>
      <c r="T518" s="17"/>
      <c r="U518" s="468"/>
      <c r="V518" s="464" t="str">
        <f>IF(COUNTIF(T518:T522,"N/A")=5,"N/A",IF(COUNT(T518:T522)=0,"",IF(SUM(T518:T522)=0,0,IF(AVERAGE(T518:T522)&lt;0.5,1,IF(AVERAGE(T518:T522)=1,3,2)))))</f>
        <v/>
      </c>
      <c r="W518" s="464" t="str">
        <f>IF(COUNTIF(V518:V525,"N/A")=2,"N/A",IF(V518&lt;3,V518,IF(COUNT(V518:V525)=0,"",SUMIF(V518:V525,"&lt;&gt;N/A"))))</f>
        <v/>
      </c>
      <c r="X518" s="470" t="str">
        <f>IF($W518="N/A","na",IF($W518="","",IF($W518&gt;0,1,"")))</f>
        <v/>
      </c>
      <c r="Y518" s="447" t="str">
        <f>IF($W518="N/A","na",IF($W518="","",IF($W518&gt;1,1,"")))</f>
        <v/>
      </c>
      <c r="Z518" s="447" t="str">
        <f>IF($W518="N/A","na",IF($W518="","",IF($W518&gt;2,1,"")))</f>
        <v/>
      </c>
      <c r="AA518" s="447" t="str">
        <f>IF($W518="N/A","na",IF($W518="","",IF($W518&gt;3,1,"")))</f>
        <v/>
      </c>
      <c r="AB518" s="446" t="str">
        <f>IF($W518="N/A","na",IF($W518="","",IF($W518&gt;4,1,"")))</f>
        <v/>
      </c>
      <c r="AC518" s="115"/>
      <c r="AD518" s="36"/>
    </row>
    <row r="519" spans="1:30" ht="14.25" customHeight="1" outlineLevel="1">
      <c r="A519" s="104"/>
      <c r="B519" s="111"/>
      <c r="C519" s="472"/>
      <c r="D519" s="475"/>
      <c r="E519" s="478"/>
      <c r="F519" s="189" t="s">
        <v>374</v>
      </c>
      <c r="G519" s="127" t="s">
        <v>75</v>
      </c>
      <c r="H519" s="18"/>
      <c r="I519" s="480"/>
      <c r="J519" s="464"/>
      <c r="K519" s="464"/>
      <c r="L519" s="470"/>
      <c r="M519" s="447"/>
      <c r="N519" s="447"/>
      <c r="O519" s="447"/>
      <c r="P519" s="446"/>
      <c r="Q519" s="115"/>
      <c r="R519" s="36"/>
      <c r="S519" s="105"/>
      <c r="T519" s="17"/>
      <c r="U519" s="480"/>
      <c r="V519" s="464"/>
      <c r="W519" s="464"/>
      <c r="X519" s="470"/>
      <c r="Y519" s="447"/>
      <c r="Z519" s="447"/>
      <c r="AA519" s="447"/>
      <c r="AB519" s="446"/>
      <c r="AC519" s="115"/>
      <c r="AD519" s="36"/>
    </row>
    <row r="520" spans="1:30" ht="28.5" outlineLevel="1">
      <c r="A520" s="104"/>
      <c r="B520" s="111"/>
      <c r="C520" s="472"/>
      <c r="D520" s="475"/>
      <c r="E520" s="478"/>
      <c r="F520" s="189" t="s">
        <v>349</v>
      </c>
      <c r="G520" s="114"/>
      <c r="H520" s="18"/>
      <c r="I520" s="480"/>
      <c r="J520" s="464"/>
      <c r="K520" s="464"/>
      <c r="L520" s="470"/>
      <c r="M520" s="447"/>
      <c r="N520" s="447"/>
      <c r="O520" s="447"/>
      <c r="P520" s="446"/>
      <c r="Q520" s="115"/>
      <c r="R520" s="36"/>
      <c r="S520" s="105"/>
      <c r="T520" s="17"/>
      <c r="U520" s="480"/>
      <c r="V520" s="464"/>
      <c r="W520" s="464"/>
      <c r="X520" s="470"/>
      <c r="Y520" s="447"/>
      <c r="Z520" s="447"/>
      <c r="AA520" s="447"/>
      <c r="AB520" s="446"/>
      <c r="AC520" s="115"/>
      <c r="AD520" s="36"/>
    </row>
    <row r="521" spans="1:30" ht="14.25" customHeight="1" outlineLevel="1">
      <c r="A521" s="104"/>
      <c r="B521" s="111"/>
      <c r="C521" s="472"/>
      <c r="D521" s="475"/>
      <c r="E521" s="478"/>
      <c r="F521" s="189" t="s">
        <v>350</v>
      </c>
      <c r="G521" s="114"/>
      <c r="H521" s="22"/>
      <c r="I521" s="480"/>
      <c r="J521" s="464"/>
      <c r="K521" s="464"/>
      <c r="L521" s="470"/>
      <c r="M521" s="447"/>
      <c r="N521" s="447"/>
      <c r="O521" s="447"/>
      <c r="P521" s="446"/>
      <c r="Q521" s="115"/>
      <c r="R521" s="36"/>
      <c r="S521" s="105"/>
      <c r="T521" s="17"/>
      <c r="U521" s="480"/>
      <c r="V521" s="464"/>
      <c r="W521" s="464"/>
      <c r="X521" s="470"/>
      <c r="Y521" s="447"/>
      <c r="Z521" s="447"/>
      <c r="AA521" s="447"/>
      <c r="AB521" s="446"/>
      <c r="AC521" s="115"/>
      <c r="AD521" s="36"/>
    </row>
    <row r="522" spans="1:30" ht="14.25" customHeight="1" outlineLevel="1">
      <c r="A522" s="104"/>
      <c r="B522" s="111"/>
      <c r="C522" s="472"/>
      <c r="D522" s="475"/>
      <c r="E522" s="479"/>
      <c r="F522" s="190" t="s">
        <v>351</v>
      </c>
      <c r="G522" s="117"/>
      <c r="H522" s="19"/>
      <c r="I522" s="469"/>
      <c r="J522" s="464"/>
      <c r="K522" s="464"/>
      <c r="L522" s="470"/>
      <c r="M522" s="447"/>
      <c r="N522" s="447"/>
      <c r="O522" s="447"/>
      <c r="P522" s="446"/>
      <c r="Q522" s="115"/>
      <c r="R522" s="36"/>
      <c r="S522" s="105"/>
      <c r="T522" s="17"/>
      <c r="U522" s="469"/>
      <c r="V522" s="464"/>
      <c r="W522" s="464"/>
      <c r="X522" s="470"/>
      <c r="Y522" s="447"/>
      <c r="Z522" s="447"/>
      <c r="AA522" s="447"/>
      <c r="AB522" s="446"/>
      <c r="AC522" s="115"/>
      <c r="AD522" s="36"/>
    </row>
    <row r="523" spans="1:30" ht="28.5" outlineLevel="1">
      <c r="A523" s="104"/>
      <c r="B523" s="111"/>
      <c r="C523" s="472"/>
      <c r="D523" s="475"/>
      <c r="E523" s="477">
        <v>5</v>
      </c>
      <c r="F523" s="188" t="s">
        <v>352</v>
      </c>
      <c r="G523" s="112"/>
      <c r="H523" s="17"/>
      <c r="I523" s="468"/>
      <c r="J523" s="464" t="str">
        <f>IF(COUNTIF(H523:H525,"N/A")=3,"N/A",IF(COUNT(H523:H525)=0,"",IF(SUM(H523:H525)=0,0,IF(AVERAGE(H523:H525)&lt;1,1,IF(AVERAGE(H523:H525)=1,2)))))</f>
        <v/>
      </c>
      <c r="K523" s="464"/>
      <c r="L523" s="470"/>
      <c r="M523" s="447"/>
      <c r="N523" s="447"/>
      <c r="O523" s="447"/>
      <c r="P523" s="446"/>
      <c r="Q523" s="115"/>
      <c r="R523" s="36"/>
      <c r="S523" s="105"/>
      <c r="T523" s="17"/>
      <c r="U523" s="468"/>
      <c r="V523" s="464" t="str">
        <f>IF(COUNTIF(T523:T525,"N/A")=3,"N/A",IF(COUNT(T523:T525)=0,"",IF(SUM(T523:T525)=0,0,IF(AVERAGE(T523:T525)&lt;1,1,IF(AVERAGE(T523:T525)=1,2)))))</f>
        <v/>
      </c>
      <c r="W523" s="464"/>
      <c r="X523" s="470"/>
      <c r="Y523" s="447"/>
      <c r="Z523" s="447"/>
      <c r="AA523" s="447"/>
      <c r="AB523" s="446"/>
      <c r="AC523" s="115"/>
      <c r="AD523" s="36"/>
    </row>
    <row r="524" spans="1:30" ht="28.5" outlineLevel="1">
      <c r="A524" s="104"/>
      <c r="B524" s="111"/>
      <c r="C524" s="472"/>
      <c r="D524" s="475"/>
      <c r="E524" s="478"/>
      <c r="F524" s="189" t="s">
        <v>353</v>
      </c>
      <c r="G524" s="114"/>
      <c r="H524" s="22"/>
      <c r="I524" s="480"/>
      <c r="J524" s="464"/>
      <c r="K524" s="464"/>
      <c r="L524" s="470"/>
      <c r="M524" s="447"/>
      <c r="N524" s="447"/>
      <c r="O524" s="447"/>
      <c r="P524" s="446"/>
      <c r="Q524" s="115"/>
      <c r="R524" s="36"/>
      <c r="S524" s="105"/>
      <c r="T524" s="17"/>
      <c r="U524" s="480"/>
      <c r="V524" s="464"/>
      <c r="W524" s="464"/>
      <c r="X524" s="470"/>
      <c r="Y524" s="447"/>
      <c r="Z524" s="447"/>
      <c r="AA524" s="447"/>
      <c r="AB524" s="446"/>
      <c r="AC524" s="115"/>
      <c r="AD524" s="36"/>
    </row>
    <row r="525" spans="1:30" ht="28.5" outlineLevel="1">
      <c r="A525" s="104"/>
      <c r="B525" s="111"/>
      <c r="C525" s="473"/>
      <c r="D525" s="476"/>
      <c r="E525" s="479"/>
      <c r="F525" s="190" t="s">
        <v>354</v>
      </c>
      <c r="G525" s="117"/>
      <c r="H525" s="19"/>
      <c r="I525" s="469"/>
      <c r="J525" s="464"/>
      <c r="K525" s="464"/>
      <c r="L525" s="470"/>
      <c r="M525" s="447"/>
      <c r="N525" s="447"/>
      <c r="O525" s="447"/>
      <c r="P525" s="446"/>
      <c r="Q525" s="115"/>
      <c r="R525" s="36"/>
      <c r="S525" s="105"/>
      <c r="T525" s="17"/>
      <c r="U525" s="469"/>
      <c r="V525" s="464"/>
      <c r="W525" s="464"/>
      <c r="X525" s="470"/>
      <c r="Y525" s="447"/>
      <c r="Z525" s="447"/>
      <c r="AA525" s="447"/>
      <c r="AB525" s="446"/>
      <c r="AC525" s="115"/>
      <c r="AD525" s="36"/>
    </row>
    <row r="526" spans="1:30" ht="28.5" outlineLevel="1">
      <c r="A526" s="104"/>
      <c r="B526" s="111"/>
      <c r="C526" s="523" t="s">
        <v>435</v>
      </c>
      <c r="D526" s="522" t="s">
        <v>739</v>
      </c>
      <c r="E526" s="477">
        <v>3</v>
      </c>
      <c r="F526" s="197" t="s">
        <v>355</v>
      </c>
      <c r="G526" s="122" t="s">
        <v>76</v>
      </c>
      <c r="H526" s="17"/>
      <c r="I526" s="468"/>
      <c r="J526" s="464" t="str">
        <f>IF(COUNTIF(H526:H529,"N/A")=4,"N/A",IF(COUNT(H526:H529)=0,"",IF(SUM(H526:H529)=0,0,IF(AVERAGE(H526:H529)&lt;0.5,1,IF(AVERAGE(H526:H529)=1,3,2)))))</f>
        <v/>
      </c>
      <c r="K526" s="464" t="str">
        <f>IF(COUNTIF(J526:J530,"N/A")=2,"N/A",IF(COUNT(J526:J530)=0,"",IF(COUNTIF(J526,"N/A")=1,SUM(J526:J530,3),IF(COUNTIF(J530,"N/A")=1,SUM(J526:J530,2),SUM(J526:J530)))))</f>
        <v/>
      </c>
      <c r="L526" s="470" t="str">
        <f>IF($K526="N/A","na",IF($K526="","",IF($K526&gt;0,1,"")))</f>
        <v/>
      </c>
      <c r="M526" s="447" t="str">
        <f>IF($K526="N/A","na",IF($K526="","",IF($K526&gt;1,1,"")))</f>
        <v/>
      </c>
      <c r="N526" s="447" t="str">
        <f>IF($K526="N/A","na",IF($K526="","",IF($K526&gt;2,1,"")))</f>
        <v/>
      </c>
      <c r="O526" s="447" t="str">
        <f>IF($K526="N/A","na",IF($K526="","",IF($K526&gt;3,1,"")))</f>
        <v/>
      </c>
      <c r="P526" s="446" t="str">
        <f>IF($K526="N/A","na",IF($K526="","",IF($K526&gt;4,1,"")))</f>
        <v/>
      </c>
      <c r="Q526" s="115"/>
      <c r="R526" s="36"/>
      <c r="S526" s="105"/>
      <c r="T526" s="17"/>
      <c r="U526" s="468"/>
      <c r="V526" s="464" t="str">
        <f>IF(COUNTIF(T526:T529,"N/A")=4,"N/A",IF(COUNT(T526:T529)=0,"",IF(SUM(T526:T529)=0,0,IF(AVERAGE(T526:T529)&lt;0.5,1,IF(AVERAGE(T526:T529)=1,3,2)))))</f>
        <v/>
      </c>
      <c r="W526" s="464" t="str">
        <f>IF(COUNTIF(V526:V530,"N/A")=2,"N/A",IF(V526&lt;3,V526,IF(COUNT(V526:V530)=0,"",SUMIF(V526:V530,"&lt;&gt;N/A"))))</f>
        <v/>
      </c>
      <c r="X526" s="470" t="str">
        <f>IF($W526="N/A","na",IF($W526="","",IF($W526&gt;0,1,"")))</f>
        <v/>
      </c>
      <c r="Y526" s="447" t="str">
        <f>IF($W526="N/A","na",IF($W526="","",IF($W526&gt;1,1,"")))</f>
        <v/>
      </c>
      <c r="Z526" s="447" t="str">
        <f>IF($W526="N/A","na",IF($W526="","",IF($W526&gt;2,1,"")))</f>
        <v/>
      </c>
      <c r="AA526" s="447" t="str">
        <f>IF($W526="N/A","na",IF($W526="","",IF($W526&gt;3,1,"")))</f>
        <v/>
      </c>
      <c r="AB526" s="446" t="str">
        <f>IF($W526="N/A","na",IF($W526="","",IF($W526&gt;4,1,"")))</f>
        <v/>
      </c>
      <c r="AC526" s="115"/>
      <c r="AD526" s="36"/>
    </row>
    <row r="527" spans="1:30" ht="42.75" outlineLevel="1">
      <c r="A527" s="104"/>
      <c r="B527" s="111"/>
      <c r="C527" s="523"/>
      <c r="D527" s="522"/>
      <c r="E527" s="478"/>
      <c r="F527" s="189" t="s">
        <v>356</v>
      </c>
      <c r="G527" s="118" t="s">
        <v>77</v>
      </c>
      <c r="H527" s="22"/>
      <c r="I527" s="480"/>
      <c r="J527" s="464"/>
      <c r="K527" s="464"/>
      <c r="L527" s="470"/>
      <c r="M527" s="447"/>
      <c r="N527" s="447"/>
      <c r="O527" s="447"/>
      <c r="P527" s="446"/>
      <c r="Q527" s="115"/>
      <c r="R527" s="36"/>
      <c r="S527" s="105"/>
      <c r="T527" s="17"/>
      <c r="U527" s="480"/>
      <c r="V527" s="464"/>
      <c r="W527" s="464"/>
      <c r="X527" s="470"/>
      <c r="Y527" s="447"/>
      <c r="Z527" s="447"/>
      <c r="AA527" s="447"/>
      <c r="AB527" s="446"/>
      <c r="AC527" s="115"/>
      <c r="AD527" s="36"/>
    </row>
    <row r="528" spans="1:30" ht="28.5" outlineLevel="1">
      <c r="A528" s="104"/>
      <c r="B528" s="111"/>
      <c r="C528" s="523"/>
      <c r="D528" s="522"/>
      <c r="E528" s="478"/>
      <c r="F528" s="189" t="s">
        <v>357</v>
      </c>
      <c r="G528" s="118" t="s">
        <v>78</v>
      </c>
      <c r="H528" s="23"/>
      <c r="I528" s="480"/>
      <c r="J528" s="464"/>
      <c r="K528" s="464"/>
      <c r="L528" s="470"/>
      <c r="M528" s="447"/>
      <c r="N528" s="447"/>
      <c r="O528" s="447"/>
      <c r="P528" s="446"/>
      <c r="Q528" s="115"/>
      <c r="R528" s="36"/>
      <c r="S528" s="105"/>
      <c r="T528" s="17"/>
      <c r="U528" s="480"/>
      <c r="V528" s="464"/>
      <c r="W528" s="464"/>
      <c r="X528" s="470"/>
      <c r="Y528" s="447"/>
      <c r="Z528" s="447"/>
      <c r="AA528" s="447"/>
      <c r="AB528" s="446"/>
      <c r="AC528" s="115"/>
      <c r="AD528" s="36"/>
    </row>
    <row r="529" spans="1:30" ht="14.25" customHeight="1" outlineLevel="1">
      <c r="A529" s="104"/>
      <c r="B529" s="111"/>
      <c r="C529" s="523"/>
      <c r="D529" s="522"/>
      <c r="E529" s="479"/>
      <c r="F529" s="190" t="s">
        <v>358</v>
      </c>
      <c r="G529" s="124" t="s">
        <v>79</v>
      </c>
      <c r="H529" s="19"/>
      <c r="I529" s="469"/>
      <c r="J529" s="464"/>
      <c r="K529" s="464"/>
      <c r="L529" s="470"/>
      <c r="M529" s="447"/>
      <c r="N529" s="447"/>
      <c r="O529" s="447"/>
      <c r="P529" s="446"/>
      <c r="Q529" s="115"/>
      <c r="R529" s="36"/>
      <c r="S529" s="105"/>
      <c r="T529" s="17"/>
      <c r="U529" s="469"/>
      <c r="V529" s="464"/>
      <c r="W529" s="464"/>
      <c r="X529" s="470"/>
      <c r="Y529" s="447"/>
      <c r="Z529" s="447"/>
      <c r="AA529" s="447"/>
      <c r="AB529" s="446"/>
      <c r="AC529" s="115"/>
      <c r="AD529" s="36"/>
    </row>
    <row r="530" spans="1:30" ht="29.25" outlineLevel="1" thickBot="1">
      <c r="A530" s="104"/>
      <c r="B530" s="111"/>
      <c r="C530" s="523"/>
      <c r="D530" s="522"/>
      <c r="E530" s="209">
        <v>5</v>
      </c>
      <c r="F530" s="190" t="s">
        <v>740</v>
      </c>
      <c r="G530" s="124" t="s">
        <v>80</v>
      </c>
      <c r="H530" s="17"/>
      <c r="I530" s="31"/>
      <c r="J530" s="196" t="str">
        <f>IF(COUNTIF(H530:H530,"N/A")=1,"N/A",IF(COUNT(H530:H530)=0,"",IF(SUM(H530:H530)=0,0,IF(AVERAGE(H530:H530)&lt;1,1,IF(AVERAGE(H530:H530)=1,2)))))</f>
        <v/>
      </c>
      <c r="K530" s="464"/>
      <c r="L530" s="511"/>
      <c r="M530" s="509"/>
      <c r="N530" s="509"/>
      <c r="O530" s="509"/>
      <c r="P530" s="510"/>
      <c r="Q530" s="115"/>
      <c r="R530" s="37"/>
      <c r="S530" s="105"/>
      <c r="T530" s="17"/>
      <c r="U530" s="31"/>
      <c r="V530" s="196" t="str">
        <f>IF(COUNTIF(T530:T530,"N/A")=1,"N/A",IF(COUNT(T530:T530)=0,"",IF(SUM(T530:T530)=0,0,IF(AVERAGE(T530:T530)&lt;1,1,IF(AVERAGE(T530:T530)=1,2)))))</f>
        <v/>
      </c>
      <c r="W530" s="464"/>
      <c r="X530" s="511"/>
      <c r="Y530" s="509"/>
      <c r="Z530" s="509"/>
      <c r="AA530" s="509"/>
      <c r="AB530" s="510"/>
      <c r="AC530" s="115"/>
      <c r="AD530" s="37"/>
    </row>
    <row r="531" spans="1:30" ht="29.25" customHeight="1" thickTop="1" thickBot="1">
      <c r="A531" s="176">
        <v>7</v>
      </c>
      <c r="B531" s="518" t="s">
        <v>741</v>
      </c>
      <c r="C531" s="518"/>
      <c r="D531" s="518"/>
      <c r="E531" s="518"/>
      <c r="F531" s="518"/>
      <c r="G531" s="198"/>
      <c r="H531" s="198"/>
      <c r="I531" s="198"/>
      <c r="J531" s="195" t="s">
        <v>11</v>
      </c>
      <c r="K531" s="46" t="str">
        <f>IF(SUMIF(J532:J542,"Sub Rate",K532:K542)=0,"",AVERAGEIF(J532:J542,"Sub Rate",K532:K542))</f>
        <v/>
      </c>
      <c r="L531" s="146" t="str">
        <f>IF($K531="N/A","",IF($K531="","",IF($K531&gt;=0.2,1,"")))</f>
        <v/>
      </c>
      <c r="M531" s="147" t="str">
        <f>IF($K531="N/A","",IF($K531="","",IF($K531&gt;=0.4,1,"")))</f>
        <v/>
      </c>
      <c r="N531" s="147" t="str">
        <f>IF($K531="N/A","",IF($K531="","",IF($K531&gt;=0.6,1,"")))</f>
        <v/>
      </c>
      <c r="O531" s="147" t="str">
        <f>IF($K531="N/A","",IF($K531="","",IF($K531&gt;=0.8,1,"")))</f>
        <v/>
      </c>
      <c r="P531" s="148" t="str">
        <f>IF($K531="N/A","",IF($K531="","",IF($K531=1,1,"")))</f>
        <v/>
      </c>
      <c r="Q531" s="149" t="str">
        <f>IF(AND(K531&gt;=99.8%,K531&lt;=100%),"A",IF(AND(K531&gt;=96%,K531&lt;=99.79%),"B",IF(AND(K531&gt;=87%,K531&lt;=95.99%),"C",IF(K531&lt;=86.99%,"D"," "))))</f>
        <v xml:space="preserve"> </v>
      </c>
      <c r="R531" s="199">
        <v>6.9000000000000006E-2</v>
      </c>
      <c r="S531" s="105"/>
      <c r="T531" s="198"/>
      <c r="U531" s="198"/>
      <c r="V531" s="195" t="s">
        <v>11</v>
      </c>
      <c r="W531" s="46" t="str">
        <f>IF(SUMIF(V532:V542,"Sub Rate",W532:W542)=0,"",AVERAGEIF(V532:V542,"Sub Rate",W532:W542))</f>
        <v/>
      </c>
      <c r="X531" s="146" t="str">
        <f>IF($W531="N/A","",IF($W531="","",IF($W531&gt;=0.2,1,"")))</f>
        <v/>
      </c>
      <c r="Y531" s="147" t="str">
        <f>IF($W531="N/A","",IF($W531="","",IF($W531&gt;=0.4,1,"")))</f>
        <v/>
      </c>
      <c r="Z531" s="147" t="str">
        <f>IF($W531="N/A","",IF($W531="","",IF($W531&gt;=0.6,1,"")))</f>
        <v/>
      </c>
      <c r="AA531" s="147" t="str">
        <f>IF($W531="N/A","",IF($W531="","",IF($W531&gt;=0.8,1,"")))</f>
        <v/>
      </c>
      <c r="AB531" s="148" t="str">
        <f>IF($W531="N/A","",IF($W531="","",IF($W531=1,1,"")))</f>
        <v/>
      </c>
      <c r="AC531" s="149" t="str">
        <f>IF(W531="","",IF(W531="N/A","N/A",IF(W531&gt;=0.6,"G",IF(W531&gt;=0.4,"Y","R"))))</f>
        <v/>
      </c>
      <c r="AD531" s="199">
        <v>5.6000000000000001E-2</v>
      </c>
    </row>
    <row r="532" spans="1:30" ht="20.25" customHeight="1" thickTop="1" thickBot="1">
      <c r="A532" s="200"/>
      <c r="B532" s="184">
        <v>1</v>
      </c>
      <c r="C532" s="499" t="s">
        <v>741</v>
      </c>
      <c r="D532" s="499"/>
      <c r="E532" s="499"/>
      <c r="F532" s="499"/>
      <c r="G532" s="185"/>
      <c r="H532" s="185"/>
      <c r="I532" s="185"/>
      <c r="J532" s="187" t="s">
        <v>1</v>
      </c>
      <c r="K532" s="30" t="str">
        <f>IF(COUNTIF(K533:K542,"N/A")=4,"N/A",IF(COUNT(K533:K542)=0,"",SUM(K533:K542)/(COUNTIF(K533:K542,"&gt;=0")*5)))</f>
        <v/>
      </c>
      <c r="L532" s="150" t="str">
        <f>IF($K532="N/A","",IF($K532="","",IF($K532&gt;=0.2,1,"")))</f>
        <v/>
      </c>
      <c r="M532" s="151" t="str">
        <f>IF($K532="N/A","",IF($K532="","",IF($K532&gt;=0.4,1,"")))</f>
        <v/>
      </c>
      <c r="N532" s="151" t="str">
        <f>IF($K532="N/A","",IF($K532="","",IF($K532&gt;=0.6,1,"")))</f>
        <v/>
      </c>
      <c r="O532" s="151" t="str">
        <f>IF($K532="N/A","",IF($K532="","",IF($K532&gt;=0.8,1,"")))</f>
        <v/>
      </c>
      <c r="P532" s="152" t="str">
        <f>IF($K532="N/A","",IF($K532="","",IF($K532=1,1,"")))</f>
        <v/>
      </c>
      <c r="Q532" s="149" t="str">
        <f>IF(AND(K532&gt;=99.8%,K532&lt;=100%),"A",IF(AND(K532&gt;=96%,K532&lt;=99.79%),"B",IF(AND(K532&gt;=87%,K532&lt;=95.99%),"C",IF(K532&lt;=86.99%,"D"," "))))</f>
        <v xml:space="preserve"> </v>
      </c>
      <c r="R532" s="261" t="str">
        <f>IF(K532="","",IF(K532="N/A",R531,(R531*K532)))</f>
        <v/>
      </c>
      <c r="S532" s="105"/>
      <c r="T532" s="185"/>
      <c r="U532" s="185"/>
      <c r="V532" s="187" t="s">
        <v>1</v>
      </c>
      <c r="W532" s="30" t="str">
        <f>IF(COUNTIF(W533:W542,"N/A")=4,"N/A",IF(COUNT(W533:W542)=0,"",SUM(W533:W542)/(COUNTIF(W533:W542,"&gt;=0")*5)))</f>
        <v/>
      </c>
      <c r="X532" s="150" t="str">
        <f>IF($W532="N/A","",IF($W532="","",IF($W532&gt;=0.2,1,"")))</f>
        <v/>
      </c>
      <c r="Y532" s="151" t="str">
        <f>IF($W532="N/A","",IF($W532="","",IF($W532&gt;=0.4,1,"")))</f>
        <v/>
      </c>
      <c r="Z532" s="151" t="str">
        <f>IF($W532="N/A","",IF($W532="","",IF($W532&gt;=0.6,1,"")))</f>
        <v/>
      </c>
      <c r="AA532" s="151" t="str">
        <f>IF($W532="N/A","",IF($W532="","",IF($W532&gt;=0.8,1,"")))</f>
        <v/>
      </c>
      <c r="AB532" s="152" t="str">
        <f>IF($W532="N/A","",IF($W532="","",IF($W532=1,1,"")))</f>
        <v/>
      </c>
      <c r="AC532" s="149" t="str">
        <f>IF(W532="","",IF(W532="N/A","N/A",IF(W532&gt;=0.6,"G",IF(W532&gt;=0.4,"Y","R"))))</f>
        <v/>
      </c>
      <c r="AD532" s="261"/>
    </row>
    <row r="533" spans="1:30" ht="100.5" outlineLevel="1" thickTop="1">
      <c r="A533" s="104"/>
      <c r="B533" s="111"/>
      <c r="C533" s="471" t="s">
        <v>436</v>
      </c>
      <c r="D533" s="474" t="s">
        <v>742</v>
      </c>
      <c r="E533" s="477">
        <v>3</v>
      </c>
      <c r="F533" s="188" t="s">
        <v>359</v>
      </c>
      <c r="G533" s="112"/>
      <c r="H533" s="17"/>
      <c r="I533" s="468"/>
      <c r="J533" s="464" t="str">
        <f>IF(COUNTIF(H533:H534,"N/A")=2,"N/A",IF(COUNT(H533:H534)=0,"",IF(SUM(H533:H534)=0,0,IF(AVERAGE(H533:H534)&lt;0.5,1,IF(AVERAGE(H533:H534)=1,3,2)))))</f>
        <v/>
      </c>
      <c r="K533" s="464" t="str">
        <f>IF(COUNTIF(J533:J536,"N/A")=2,"N/A",IF(COUNT(J533:J536)=0,"",IF(COUNTIF(J533,"N/A")=1,SUM(J533:J536,3),IF(COUNTIF(J535,"N/A")=1,SUM(J533:J536,2),SUM(J533:J536)))))</f>
        <v/>
      </c>
      <c r="L533" s="491" t="str">
        <f>IF($K533="N/A","na",IF($K533="","",IF($K533&gt;0,1,"")))</f>
        <v/>
      </c>
      <c r="M533" s="493" t="str">
        <f>IF($K533="N/A","na",IF($K533="","",IF($K533&gt;1,1,"")))</f>
        <v/>
      </c>
      <c r="N533" s="493" t="str">
        <f>IF($K533="N/A","na",IF($K533="","",IF($K533&gt;2,1,"")))</f>
        <v/>
      </c>
      <c r="O533" s="493" t="str">
        <f>IF($K533="N/A","na",IF($K533="","",IF($K533&gt;3,1,"")))</f>
        <v/>
      </c>
      <c r="P533" s="495" t="str">
        <f>IF($K533="N/A","na",IF($K533="","",IF($K533&gt;4,1,"")))</f>
        <v/>
      </c>
      <c r="Q533" s="113"/>
      <c r="R533" s="35"/>
      <c r="S533" s="105"/>
      <c r="T533" s="17"/>
      <c r="U533" s="468"/>
      <c r="V533" s="464" t="str">
        <f>IF(COUNTIF(T533:T534,"N/A")=2,"N/A",IF(COUNT(T533:T534)=0,"",IF(SUM(T533:T534)=0,0,IF(AVERAGE(T533:T534)&lt;0.5,1,IF(AVERAGE(T533:T534)=1,3,2)))))</f>
        <v/>
      </c>
      <c r="W533" s="464" t="str">
        <f>IF(COUNTIF(V533:V536,"N/A")=2,"N/A",IF(V533&lt;3,V533,IF(COUNT(V533:V536)=0,"",SUMIF(V533:V536,"&lt;&gt;N/A"))))</f>
        <v/>
      </c>
      <c r="X533" s="491" t="str">
        <f>IF($W533="N/A","na",IF($W533="","",IF($W533&gt;0,1,"")))</f>
        <v/>
      </c>
      <c r="Y533" s="493" t="str">
        <f>IF($W533="N/A","na",IF($W533="","",IF($W533&gt;1,1,"")))</f>
        <v/>
      </c>
      <c r="Z533" s="493" t="str">
        <f>IF($W533="N/A","na",IF($W533="","",IF($W533&gt;2,1,"")))</f>
        <v/>
      </c>
      <c r="AA533" s="493" t="str">
        <f>IF($W533="N/A","na",IF($W533="","",IF($W533&gt;3,1,"")))</f>
        <v/>
      </c>
      <c r="AB533" s="495" t="str">
        <f>IF($W533="N/A","na",IF($W533="","",IF($W533&gt;4,1,"")))</f>
        <v/>
      </c>
      <c r="AC533" s="113"/>
      <c r="AD533" s="35"/>
    </row>
    <row r="534" spans="1:30" ht="28.5" outlineLevel="1">
      <c r="A534" s="104"/>
      <c r="B534" s="111"/>
      <c r="C534" s="472"/>
      <c r="D534" s="475"/>
      <c r="E534" s="478"/>
      <c r="F534" s="189" t="s">
        <v>360</v>
      </c>
      <c r="G534" s="114"/>
      <c r="H534" s="20"/>
      <c r="I534" s="480"/>
      <c r="J534" s="464"/>
      <c r="K534" s="464"/>
      <c r="L534" s="482"/>
      <c r="M534" s="484"/>
      <c r="N534" s="484"/>
      <c r="O534" s="484"/>
      <c r="P534" s="486"/>
      <c r="Q534" s="115"/>
      <c r="R534" s="36"/>
      <c r="S534" s="105"/>
      <c r="T534" s="17"/>
      <c r="U534" s="480"/>
      <c r="V534" s="464"/>
      <c r="W534" s="464"/>
      <c r="X534" s="482"/>
      <c r="Y534" s="484"/>
      <c r="Z534" s="484"/>
      <c r="AA534" s="484"/>
      <c r="AB534" s="486"/>
      <c r="AC534" s="115"/>
      <c r="AD534" s="36"/>
    </row>
    <row r="535" spans="1:30" ht="28.5" outlineLevel="1">
      <c r="A535" s="104"/>
      <c r="B535" s="111"/>
      <c r="C535" s="472"/>
      <c r="D535" s="475"/>
      <c r="E535" s="477">
        <v>5</v>
      </c>
      <c r="F535" s="188" t="s">
        <v>743</v>
      </c>
      <c r="G535" s="112"/>
      <c r="H535" s="17"/>
      <c r="I535" s="468"/>
      <c r="J535" s="464" t="str">
        <f>IF(COUNTIF(H535:H536,"N/A")=2,"N/A",IF(COUNT(H535:H536)=0,"",IF(SUM(H535:H536)=0,0,IF(AVERAGE(H535:H536)&lt;1,1,IF(AVERAGE(H535:H536)=1,2)))))</f>
        <v/>
      </c>
      <c r="K535" s="464"/>
      <c r="L535" s="482"/>
      <c r="M535" s="484"/>
      <c r="N535" s="484"/>
      <c r="O535" s="484"/>
      <c r="P535" s="486"/>
      <c r="Q535" s="115"/>
      <c r="R535" s="36"/>
      <c r="S535" s="105"/>
      <c r="T535" s="17"/>
      <c r="U535" s="468"/>
      <c r="V535" s="464" t="str">
        <f>IF(COUNTIF(T535:T536,"N/A")=2,"N/A",IF(COUNT(T535:T536)=0,"",IF(SUM(T535:T536)=0,0,IF(AVERAGE(T535:T536)&lt;1,1,IF(AVERAGE(T535:T536)=1,2)))))</f>
        <v/>
      </c>
      <c r="W535" s="464"/>
      <c r="X535" s="482"/>
      <c r="Y535" s="484"/>
      <c r="Z535" s="484"/>
      <c r="AA535" s="484"/>
      <c r="AB535" s="486"/>
      <c r="AC535" s="115"/>
      <c r="AD535" s="36"/>
    </row>
    <row r="536" spans="1:30" ht="28.5" outlineLevel="1">
      <c r="A536" s="104"/>
      <c r="B536" s="111"/>
      <c r="C536" s="472"/>
      <c r="D536" s="475"/>
      <c r="E536" s="478"/>
      <c r="F536" s="189" t="s">
        <v>744</v>
      </c>
      <c r="G536" s="114"/>
      <c r="H536" s="20"/>
      <c r="I536" s="480"/>
      <c r="J536" s="464"/>
      <c r="K536" s="464"/>
      <c r="L536" s="482"/>
      <c r="M536" s="484"/>
      <c r="N536" s="484"/>
      <c r="O536" s="484"/>
      <c r="P536" s="486"/>
      <c r="Q536" s="115"/>
      <c r="R536" s="36"/>
      <c r="S536" s="105"/>
      <c r="T536" s="17"/>
      <c r="U536" s="480"/>
      <c r="V536" s="464"/>
      <c r="W536" s="464"/>
      <c r="X536" s="482"/>
      <c r="Y536" s="484"/>
      <c r="Z536" s="484"/>
      <c r="AA536" s="484"/>
      <c r="AB536" s="486"/>
      <c r="AC536" s="115"/>
      <c r="AD536" s="36"/>
    </row>
    <row r="537" spans="1:30" ht="171" outlineLevel="1">
      <c r="A537" s="104"/>
      <c r="B537" s="111"/>
      <c r="C537" s="471" t="s">
        <v>437</v>
      </c>
      <c r="D537" s="474" t="s">
        <v>745</v>
      </c>
      <c r="E537" s="201">
        <v>3</v>
      </c>
      <c r="F537" s="202" t="s">
        <v>747</v>
      </c>
      <c r="G537" s="126"/>
      <c r="H537" s="17"/>
      <c r="I537" s="32"/>
      <c r="J537" s="27" t="str">
        <f>IF(COUNTIF(H537,"N/A")=1,"N/A",IF(COUNT(H537)=0,"",IF(SUM(H537)=0,0,IF(AVERAGE(H537)&lt;0.5,1,IF(AVERAGE(H537)=1,3,2)))))</f>
        <v/>
      </c>
      <c r="K537" s="464" t="str">
        <f>IF(COUNTIF(J537:J538,"N/A")=2,"N/A",IF(COUNT(J537:J538)=0,"",IF(COUNTIF(J537,"N/A")=1,SUM(J537:J538,3),IF(COUNTIF(J538,"N/A")=1,SUM(J537:J538,2),SUM(J537:J538)))))</f>
        <v/>
      </c>
      <c r="L537" s="481" t="str">
        <f>IF($K537="N/A","na",IF($K537="","",IF($K537&gt;0,1,"")))</f>
        <v/>
      </c>
      <c r="M537" s="483" t="str">
        <f>IF($K537="N/A","na",IF($K537="","",IF($K537&gt;1,1,"")))</f>
        <v/>
      </c>
      <c r="N537" s="483" t="str">
        <f>IF($K537="N/A","na",IF($K537="","",IF($K537&gt;2,1,"")))</f>
        <v/>
      </c>
      <c r="O537" s="483" t="str">
        <f>IF($K537="N/A","na",IF($K537="","",IF($K537&gt;3,1,"")))</f>
        <v/>
      </c>
      <c r="P537" s="485" t="str">
        <f>IF($K537="N/A","na",IF($K537="","",IF($K537&gt;4,1,"")))</f>
        <v/>
      </c>
      <c r="Q537" s="115"/>
      <c r="R537" s="36"/>
      <c r="S537" s="105"/>
      <c r="T537" s="17"/>
      <c r="U537" s="32"/>
      <c r="V537" s="27" t="str">
        <f>IF(COUNTIF(T537,"N/A")=1,"N/A",IF(COUNT(T537)=0,"",IF(SUM(T537)=0,0,IF(AVERAGE(T537)&lt;0.5,1,IF(AVERAGE(T537)=1,3,2)))))</f>
        <v/>
      </c>
      <c r="W537" s="464" t="str">
        <f>IF(COUNTIF(V537:V538,"N/A")=2,"N/A",IF(V537&lt;3,V537,IF(COUNT(V537:V538)=0,"",SUMIF(V537:V538,"&lt;&gt;N/A"))))</f>
        <v/>
      </c>
      <c r="X537" s="481" t="str">
        <f>IF($W537="N/A","na",IF($W537="","",IF($W537&gt;0,1,"")))</f>
        <v/>
      </c>
      <c r="Y537" s="483" t="str">
        <f>IF($W537="N/A","na",IF($W537="","",IF($W537&gt;1,1,"")))</f>
        <v/>
      </c>
      <c r="Z537" s="483" t="str">
        <f>IF($W537="N/A","na",IF($W537="","",IF($W537&gt;2,1,"")))</f>
        <v/>
      </c>
      <c r="AA537" s="483" t="str">
        <f>IF($W537="N/A","na",IF($W537="","",IF($W537&gt;3,1,"")))</f>
        <v/>
      </c>
      <c r="AB537" s="485" t="str">
        <f>IF($W537="N/A","na",IF($W537="","",IF($W537&gt;4,1,"")))</f>
        <v/>
      </c>
      <c r="AC537" s="115"/>
      <c r="AD537" s="36"/>
    </row>
    <row r="538" spans="1:30" ht="23.25" outlineLevel="1">
      <c r="A538" s="104"/>
      <c r="B538" s="111"/>
      <c r="C538" s="473"/>
      <c r="D538" s="476"/>
      <c r="E538" s="201">
        <v>5</v>
      </c>
      <c r="F538" s="202" t="s">
        <v>361</v>
      </c>
      <c r="G538" s="126"/>
      <c r="H538" s="17"/>
      <c r="I538" s="32"/>
      <c r="J538" s="27" t="str">
        <f>IF(COUNTIF(H538,"N/A")=1,"N/A",IF(COUNT(H538)=0,"",IF(SUM(H538)=0,0,IF(AVERAGE(H538)&lt;1,1,IF(AVERAGE(H538)=1,2)))))</f>
        <v/>
      </c>
      <c r="K538" s="464"/>
      <c r="L538" s="492"/>
      <c r="M538" s="494"/>
      <c r="N538" s="494"/>
      <c r="O538" s="494"/>
      <c r="P538" s="496"/>
      <c r="Q538" s="115"/>
      <c r="R538" s="36"/>
      <c r="S538" s="105"/>
      <c r="T538" s="17"/>
      <c r="U538" s="32"/>
      <c r="V538" s="27" t="str">
        <f>IF(COUNTIF(T538,"N/A")=1,"N/A",IF(COUNT(T538)=0,"",IF(SUM(T538)=0,0,IF(AVERAGE(T538)&lt;1,1,IF(AVERAGE(T538)=1,2)))))</f>
        <v/>
      </c>
      <c r="W538" s="464"/>
      <c r="X538" s="492"/>
      <c r="Y538" s="494"/>
      <c r="Z538" s="494"/>
      <c r="AA538" s="494"/>
      <c r="AB538" s="496"/>
      <c r="AC538" s="115"/>
      <c r="AD538" s="36"/>
    </row>
    <row r="539" spans="1:30" ht="128.25" outlineLevel="1">
      <c r="A539" s="104"/>
      <c r="B539" s="111"/>
      <c r="C539" s="471" t="s">
        <v>438</v>
      </c>
      <c r="D539" s="474" t="s">
        <v>746</v>
      </c>
      <c r="E539" s="201">
        <v>3</v>
      </c>
      <c r="F539" s="202" t="s">
        <v>748</v>
      </c>
      <c r="G539" s="126"/>
      <c r="H539" s="17"/>
      <c r="I539" s="32"/>
      <c r="J539" s="27" t="str">
        <f>IF(COUNTIF(H539,"N/A")=1,"N/A",IF(COUNT(H539)=0,"",IF(SUM(H539)=0,0,IF(AVERAGE(H539)&lt;0.5,1,IF(AVERAGE(H539)=1,3,2)))))</f>
        <v/>
      </c>
      <c r="K539" s="464" t="str">
        <f>IF(COUNTIF(J539:J540,"N/A")=2,"N/A",IF(COUNT(J539:J540)=0,"",IF(COUNTIF(J539,"N/A")=1,SUM(J539:J540,3),IF(COUNTIF(J540,"N/A")=1,SUM(J539:J540,2),SUM(J539:J540)))))</f>
        <v/>
      </c>
      <c r="L539" s="481" t="str">
        <f>IF($K539="N/A","na",IF($K539="","",IF($K539&gt;0,1,"")))</f>
        <v/>
      </c>
      <c r="M539" s="483" t="str">
        <f>IF($K539="N/A","na",IF($K539="","",IF($K539&gt;1,1,"")))</f>
        <v/>
      </c>
      <c r="N539" s="483" t="str">
        <f>IF($K539="N/A","na",IF($K539="","",IF($K539&gt;2,1,"")))</f>
        <v/>
      </c>
      <c r="O539" s="483" t="str">
        <f>IF($K539="N/A","na",IF($K539="","",IF($K539&gt;3,1,"")))</f>
        <v/>
      </c>
      <c r="P539" s="485" t="str">
        <f>IF($K539="N/A","na",IF($K539="","",IF($K539&gt;4,1,"")))</f>
        <v/>
      </c>
      <c r="Q539" s="115"/>
      <c r="R539" s="36"/>
      <c r="S539" s="105"/>
      <c r="T539" s="17"/>
      <c r="U539" s="32"/>
      <c r="V539" s="27" t="str">
        <f>IF(COUNTIF(T539,"N/A")=1,"N/A",IF(COUNT(T539)=0,"",IF(SUM(T539)=0,0,IF(AVERAGE(T539)&lt;0.5,1,IF(AVERAGE(T539)=1,3,2)))))</f>
        <v/>
      </c>
      <c r="W539" s="464" t="str">
        <f>IF(COUNTIF(V539:V540,"N/A")=2,"N/A",IF(V539&lt;3,V539,IF(COUNT(V539:V540)=0,"",SUMIF(V539:V540,"&lt;&gt;N/A"))))</f>
        <v/>
      </c>
      <c r="X539" s="481" t="str">
        <f>IF($W539="N/A","na",IF($W539="","",IF($W539&gt;0,1,"")))</f>
        <v/>
      </c>
      <c r="Y539" s="483" t="str">
        <f>IF($W539="N/A","na",IF($W539="","",IF($W539&gt;1,1,"")))</f>
        <v/>
      </c>
      <c r="Z539" s="483" t="str">
        <f>IF($W539="N/A","na",IF($W539="","",IF($W539&gt;2,1,"")))</f>
        <v/>
      </c>
      <c r="AA539" s="483" t="str">
        <f>IF($W539="N/A","na",IF($W539="","",IF($W539&gt;3,1,"")))</f>
        <v/>
      </c>
      <c r="AB539" s="485" t="str">
        <f>IF($W539="N/A","na",IF($W539="","",IF($W539&gt;4,1,"")))</f>
        <v/>
      </c>
      <c r="AC539" s="115"/>
      <c r="AD539" s="36"/>
    </row>
    <row r="540" spans="1:30" ht="23.25" outlineLevel="1">
      <c r="A540" s="104"/>
      <c r="B540" s="111"/>
      <c r="C540" s="473"/>
      <c r="D540" s="476"/>
      <c r="E540" s="201">
        <v>5</v>
      </c>
      <c r="F540" s="202" t="s">
        <v>361</v>
      </c>
      <c r="G540" s="126"/>
      <c r="H540" s="17"/>
      <c r="I540" s="32"/>
      <c r="J540" s="27" t="str">
        <f>IF(COUNTIF(H540,"N/A")=1,"N/A",IF(COUNT(H540)=0,"",IF(SUM(H540)=0,0,IF(AVERAGE(H540)&lt;1,1,IF(AVERAGE(H540)=1,2)))))</f>
        <v/>
      </c>
      <c r="K540" s="464"/>
      <c r="L540" s="492"/>
      <c r="M540" s="494"/>
      <c r="N540" s="494"/>
      <c r="O540" s="494"/>
      <c r="P540" s="496"/>
      <c r="Q540" s="115"/>
      <c r="R540" s="36"/>
      <c r="S540" s="105"/>
      <c r="T540" s="17"/>
      <c r="U540" s="32"/>
      <c r="V540" s="27" t="str">
        <f>IF(COUNTIF(T540,"N/A")=1,"N/A",IF(COUNT(T540)=0,"",IF(SUM(T540)=0,0,IF(AVERAGE(T540)&lt;1,1,IF(AVERAGE(T540)=1,2)))))</f>
        <v/>
      </c>
      <c r="W540" s="464"/>
      <c r="X540" s="492"/>
      <c r="Y540" s="494"/>
      <c r="Z540" s="494"/>
      <c r="AA540" s="494"/>
      <c r="AB540" s="496"/>
      <c r="AC540" s="115"/>
      <c r="AD540" s="36"/>
    </row>
    <row r="541" spans="1:30" ht="213.75" outlineLevel="1">
      <c r="A541" s="104"/>
      <c r="B541" s="111"/>
      <c r="C541" s="523" t="s">
        <v>439</v>
      </c>
      <c r="D541" s="522" t="s">
        <v>749</v>
      </c>
      <c r="E541" s="201">
        <v>3</v>
      </c>
      <c r="F541" s="202" t="s">
        <v>750</v>
      </c>
      <c r="G541" s="126"/>
      <c r="H541" s="17"/>
      <c r="I541" s="32"/>
      <c r="J541" s="27" t="str">
        <f>IF(COUNTIF(H541,"N/A")=1,"N/A",IF(COUNT(H541)=0,"",IF(SUM(H541)=0,0,IF(AVERAGE(H541)&lt;0.5,1,IF(AVERAGE(H541)=1,3,2)))))</f>
        <v/>
      </c>
      <c r="K541" s="464" t="str">
        <f>IF(COUNTIF(J541:J542,"N/A")=2,"N/A",IF(COUNT(J541:J542)=0,"",IF(COUNTIF(J541,"N/A")=1,SUM(J541:J542,3),IF(COUNTIF(J542,"N/A")=1,SUM(J541:J542,2),SUM(J541:J542)))))</f>
        <v/>
      </c>
      <c r="L541" s="481" t="str">
        <f>IF($K541="N/A","na",IF($K541="","",IF($K541&gt;0,1,"")))</f>
        <v/>
      </c>
      <c r="M541" s="483" t="str">
        <f>IF($K541="N/A","na",IF($K541="","",IF($K541&gt;1,1,"")))</f>
        <v/>
      </c>
      <c r="N541" s="483" t="str">
        <f>IF($K541="N/A","na",IF($K541="","",IF($K541&gt;2,1,"")))</f>
        <v/>
      </c>
      <c r="O541" s="483" t="str">
        <f>IF($K541="N/A","na",IF($K541="","",IF($K541&gt;3,1,"")))</f>
        <v/>
      </c>
      <c r="P541" s="485" t="str">
        <f>IF($K541="N/A","na",IF($K541="","",IF($K541&gt;4,1,"")))</f>
        <v/>
      </c>
      <c r="Q541" s="115"/>
      <c r="R541" s="36"/>
      <c r="S541" s="105"/>
      <c r="T541" s="17"/>
      <c r="U541" s="32"/>
      <c r="V541" s="27" t="str">
        <f>IF(COUNTIF(T541,"N/A")=1,"N/A",IF(COUNT(T541)=0,"",IF(SUM(T541)=0,0,IF(AVERAGE(T541)&lt;0.5,1,IF(AVERAGE(T541)=1,3,2)))))</f>
        <v/>
      </c>
      <c r="W541" s="464" t="str">
        <f>IF(COUNTIF(V541:V542,"N/A")=2,"N/A",IF(V541&lt;3,V541,IF(COUNT(V541:V542)=0,"",SUMIF(V541:V542,"&lt;&gt;N/A"))))</f>
        <v/>
      </c>
      <c r="X541" s="481" t="str">
        <f>IF($W541="N/A","na",IF($W541="","",IF($W541&gt;0,1,"")))</f>
        <v/>
      </c>
      <c r="Y541" s="483" t="str">
        <f>IF($W541="N/A","na",IF($W541="","",IF($W541&gt;1,1,"")))</f>
        <v/>
      </c>
      <c r="Z541" s="483" t="str">
        <f>IF($W541="N/A","na",IF($W541="","",IF($W541&gt;2,1,"")))</f>
        <v/>
      </c>
      <c r="AA541" s="483" t="str">
        <f>IF($W541="N/A","na",IF($W541="","",IF($W541&gt;3,1,"")))</f>
        <v/>
      </c>
      <c r="AB541" s="485" t="str">
        <f>IF($W541="N/A","na",IF($W541="","",IF($W541&gt;4,1,"")))</f>
        <v/>
      </c>
      <c r="AC541" s="115"/>
      <c r="AD541" s="36"/>
    </row>
    <row r="542" spans="1:30" ht="24" outlineLevel="1" thickBot="1">
      <c r="A542" s="140"/>
      <c r="B542" s="138"/>
      <c r="C542" s="523"/>
      <c r="D542" s="522"/>
      <c r="E542" s="201">
        <v>5</v>
      </c>
      <c r="F542" s="202" t="s">
        <v>361</v>
      </c>
      <c r="G542" s="126"/>
      <c r="H542" s="17"/>
      <c r="I542" s="32"/>
      <c r="J542" s="27" t="str">
        <f>IF(COUNTIF(H542,"N/A")=1,"N/A",IF(COUNT(H542)=0,"",IF(SUM(H542)=0,0,IF(AVERAGE(H542)&lt;1,1,IF(AVERAGE(H542)=1,2)))))</f>
        <v/>
      </c>
      <c r="K542" s="464"/>
      <c r="L542" s="492"/>
      <c r="M542" s="494"/>
      <c r="N542" s="494"/>
      <c r="O542" s="494"/>
      <c r="P542" s="496"/>
      <c r="Q542" s="141"/>
      <c r="R542" s="37"/>
      <c r="S542" s="105"/>
      <c r="T542" s="17"/>
      <c r="U542" s="32"/>
      <c r="V542" s="27" t="str">
        <f>IF(COUNTIF(T542,"N/A")=1,"N/A",IF(COUNT(T542)=0,"",IF(SUM(T542)=0,0,IF(AVERAGE(T542)&lt;1,1,IF(AVERAGE(T542)=1,2)))))</f>
        <v/>
      </c>
      <c r="W542" s="464"/>
      <c r="X542" s="492"/>
      <c r="Y542" s="494"/>
      <c r="Z542" s="494"/>
      <c r="AA542" s="494"/>
      <c r="AB542" s="496"/>
      <c r="AC542" s="141"/>
      <c r="AD542" s="37"/>
    </row>
    <row r="543" spans="1:30" ht="29.25" customHeight="1" thickTop="1" thickBot="1">
      <c r="A543" s="176">
        <v>8</v>
      </c>
      <c r="B543" s="518" t="s">
        <v>751</v>
      </c>
      <c r="C543" s="518"/>
      <c r="D543" s="518"/>
      <c r="E543" s="518"/>
      <c r="F543" s="518"/>
      <c r="G543" s="198"/>
      <c r="H543" s="198"/>
      <c r="I543" s="198"/>
      <c r="J543" s="195" t="s">
        <v>11</v>
      </c>
      <c r="K543" s="286" t="str">
        <f>IF(SUMIF(J544:J579,"Sub Rate",K544:K579)=0,"",AVERAGEIF(J544:J579,"Sub Rate",K544:K579))</f>
        <v/>
      </c>
      <c r="L543" s="146" t="str">
        <f>IF($K543="N/A","",IF($K543="","",IF($K543&gt;=0.2,1,"")))</f>
        <v/>
      </c>
      <c r="M543" s="147" t="str">
        <f>IF($K543="N/A","",IF($K543="","",IF($K543&gt;=0.4,1,"")))</f>
        <v/>
      </c>
      <c r="N543" s="147" t="str">
        <f>IF($K543="N/A","",IF($K543="","",IF($K543&gt;=0.6,1,"")))</f>
        <v/>
      </c>
      <c r="O543" s="147" t="str">
        <f>IF($K543="N/A","",IF($K543="","",IF($K543&gt;=0.8,1,"")))</f>
        <v/>
      </c>
      <c r="P543" s="148" t="str">
        <f>IF($K543="N/A","",IF($K543="","",IF($K543=1,1,"")))</f>
        <v/>
      </c>
      <c r="Q543" s="149" t="str">
        <f>IF(AND(K543&gt;=99.8%,K543&lt;=100%),"A",IF(AND(K543&gt;=96%,K543&lt;=99.79%),"B",IF(AND(K543&gt;=87%,K543&lt;=95.99%),"C",IF(K543&lt;=86.99%,"D"," "))))</f>
        <v xml:space="preserve"> </v>
      </c>
      <c r="R543" s="199">
        <v>5.6000000000000001E-2</v>
      </c>
      <c r="S543" s="105"/>
      <c r="T543" s="198"/>
      <c r="U543" s="198"/>
      <c r="V543" s="195" t="s">
        <v>11</v>
      </c>
      <c r="W543" s="46" t="str">
        <f>IF(SUMIF(V544:V579,"Sub Rate",W544:W579)=0,"",AVERAGEIF(V544:V579,"Sub Rate",W544:W579))</f>
        <v/>
      </c>
      <c r="X543" s="146" t="str">
        <f>IF($W543="N/A","",IF($W543="","",IF($W543&gt;=0.2,1,"")))</f>
        <v/>
      </c>
      <c r="Y543" s="147" t="str">
        <f>IF($W543="N/A","",IF($W543="","",IF($W543&gt;=0.4,1,"")))</f>
        <v/>
      </c>
      <c r="Z543" s="147" t="str">
        <f>IF($W543="N/A","",IF($W543="","",IF($W543&gt;=0.6,1,"")))</f>
        <v/>
      </c>
      <c r="AA543" s="147" t="str">
        <f>IF($W543="N/A","",IF($W543="","",IF($W543&gt;=0.8,1,"")))</f>
        <v/>
      </c>
      <c r="AB543" s="148" t="str">
        <f>IF($W543="N/A","",IF($W543="","",IF($W543=1,1,"")))</f>
        <v/>
      </c>
      <c r="AC543" s="149" t="str">
        <f>IF(W543="","",IF(W543="N/A","N/A",IF(W543&gt;=0.6,"G",IF(W543&gt;=0.4,"Y","R"))))</f>
        <v/>
      </c>
      <c r="AD543" s="199">
        <v>5.6000000000000001E-2</v>
      </c>
    </row>
    <row r="544" spans="1:30" ht="20.25" customHeight="1" thickTop="1" thickBot="1">
      <c r="A544" s="200"/>
      <c r="B544" s="184">
        <v>1</v>
      </c>
      <c r="C544" s="499" t="s">
        <v>751</v>
      </c>
      <c r="D544" s="499"/>
      <c r="E544" s="499"/>
      <c r="F544" s="499"/>
      <c r="G544" s="185"/>
      <c r="H544" s="185"/>
      <c r="I544" s="185"/>
      <c r="J544" s="187" t="s">
        <v>1</v>
      </c>
      <c r="K544" s="30" t="str">
        <f>IF(COUNTIF(K545:K585,"N/A")=9,"N/A",IF(COUNT(K545:K585)=0,"",SUM(K545:K585)/(COUNTIF(K545:K585,"&gt;=0")*5)))</f>
        <v/>
      </c>
      <c r="L544" s="150" t="str">
        <f>IF($K544="N/A","",IF($K544="","",IF($K544&gt;=0.2,1,"")))</f>
        <v/>
      </c>
      <c r="M544" s="151" t="str">
        <f>IF($K544="N/A","",IF($K544="","",IF($K544&gt;=0.4,1,"")))</f>
        <v/>
      </c>
      <c r="N544" s="151" t="str">
        <f>IF($K544="N/A","",IF($K544="","",IF($K544&gt;=0.6,1,"")))</f>
        <v/>
      </c>
      <c r="O544" s="151" t="str">
        <f>IF($K544="N/A","",IF($K544="","",IF($K544&gt;=0.8,1,"")))</f>
        <v/>
      </c>
      <c r="P544" s="152" t="str">
        <f>IF($K544="N/A","",IF($K544="","",IF($K544=1,1,"")))</f>
        <v/>
      </c>
      <c r="Q544" s="149" t="str">
        <f>IF(AND(K544&gt;=99.8%,K544&lt;=100%),"A",IF(AND(K544&gt;=96%,K544&lt;=99.79%),"B",IF(AND(K544&gt;=87%,K544&lt;=95.99%),"C",IF(K544&lt;=86.99%,"D"," "))))</f>
        <v xml:space="preserve"> </v>
      </c>
      <c r="R544" s="261" t="str">
        <f>IF(K544="","",IF(K544="N/A",R543,(R543*K544)))</f>
        <v/>
      </c>
      <c r="S544" s="105"/>
      <c r="T544" s="185"/>
      <c r="U544" s="185"/>
      <c r="V544" s="187" t="s">
        <v>1</v>
      </c>
      <c r="W544" s="30" t="str">
        <f>IF(COUNTIF(W573:W579,"N/A")=4,"N/A",IF(COUNT(W573:W579)=0,"",SUM(W573:W579)/(COUNTIF(W573:W579,"&gt;=0")*5)))</f>
        <v/>
      </c>
      <c r="X544" s="150" t="str">
        <f>IF($W544="N/A","",IF($W544="","",IF($W544&gt;=0.2,1,"")))</f>
        <v/>
      </c>
      <c r="Y544" s="151" t="str">
        <f>IF($W544="N/A","",IF($W544="","",IF($W544&gt;=0.4,1,"")))</f>
        <v/>
      </c>
      <c r="Z544" s="151" t="str">
        <f>IF($W544="N/A","",IF($W544="","",IF($W544&gt;=0.6,1,"")))</f>
        <v/>
      </c>
      <c r="AA544" s="151" t="str">
        <f>IF($W544="N/A","",IF($W544="","",IF($W544&gt;=0.8,1,"")))</f>
        <v/>
      </c>
      <c r="AB544" s="152" t="str">
        <f>IF($W544="N/A","",IF($W544="","",IF($W544=1,1,"")))</f>
        <v/>
      </c>
      <c r="AC544" s="149" t="str">
        <f>IF(W544="","",IF(W544="N/A","N/A",IF(W544&gt;=0.6,"G",IF(W544&gt;=0.4,"Y","R"))))</f>
        <v/>
      </c>
      <c r="AD544" s="261"/>
    </row>
    <row r="545" spans="1:30" ht="29.25" outlineLevel="1" thickTop="1">
      <c r="A545" s="104"/>
      <c r="B545" s="111"/>
      <c r="C545" s="471" t="s">
        <v>752</v>
      </c>
      <c r="D545" s="474" t="s">
        <v>762</v>
      </c>
      <c r="E545" s="477">
        <v>3</v>
      </c>
      <c r="F545" s="188" t="s">
        <v>771</v>
      </c>
      <c r="G545" s="112"/>
      <c r="H545" s="17"/>
      <c r="I545" s="468"/>
      <c r="J545" s="464" t="str">
        <f>IF(COUNTIF(H545:H548,"N/A")=4,"N/A",IF(COUNT(H545:H548)=0,"",IF(SUM(H545:H548)=0,0,IF(AVERAGE(H545:H548)&lt;0.5,1,IF(AVERAGE(H545:H548)=1,3,2)))))</f>
        <v/>
      </c>
      <c r="K545" s="464" t="str">
        <f>IF(COUNTIF(J545:J552,"N/A")=2,"N/A",IF(COUNT(J545:J552)=0,"",IF(COUNTIF(J545,"N/A")=1,SUM(J545:J552,3),IF(COUNTIF(J549,"N/A")=1,SUM(J545:J552,2),SUM(J545:J552)))))</f>
        <v/>
      </c>
      <c r="L545" s="514" t="str">
        <f>IF($K545="N/A","na",IF($K545="","",IF($K545&gt;0,1,"")))</f>
        <v/>
      </c>
      <c r="M545" s="513" t="str">
        <f>IF($K545="N/A","na",IF($K545="","",IF($K545&gt;1,1,"")))</f>
        <v/>
      </c>
      <c r="N545" s="513" t="str">
        <f>IF($K545="N/A","na",IF($K545="","",IF($K545&gt;2,1,"")))</f>
        <v/>
      </c>
      <c r="O545" s="513" t="str">
        <f>IF($K545="N/A","na",IF($K545="","",IF($K545&gt;3,1,"")))</f>
        <v/>
      </c>
      <c r="P545" s="512" t="str">
        <f>IF($K545="N/A","na",IF($K545="","",IF($K545&gt;4,1,"")))</f>
        <v/>
      </c>
      <c r="Q545" s="113"/>
      <c r="R545" s="35"/>
      <c r="S545" s="105"/>
      <c r="T545" s="17"/>
      <c r="U545" s="468"/>
      <c r="V545" s="464" t="str">
        <f>IF(COUNTIF(T545:T548,"N/A")=4,"N/A",IF(COUNT(T545:T548)=0,"",IF(SUM(T545:T548)=0,0,IF(AVERAGE(T545:T548)&lt;0.5,1,IF(AVERAGE(T545:T548)=1,3,2)))))</f>
        <v/>
      </c>
      <c r="W545" s="464" t="str">
        <f>IF(COUNTIF(V545:V552,"N/A")=2,"N/A",IF(V545&lt;3,V545,IF(COUNT(V545:V552)=0,"",SUMIF(V545:V552,"&lt;&gt;N/A"))))</f>
        <v/>
      </c>
      <c r="X545" s="514" t="str">
        <f>IF($W545="N/A","na",IF($W545="","",IF($W545&gt;0,1,"")))</f>
        <v/>
      </c>
      <c r="Y545" s="513" t="str">
        <f>IF($W545="N/A","na",IF($W545="","",IF($W545&gt;1,1,"")))</f>
        <v/>
      </c>
      <c r="Z545" s="513" t="str">
        <f>IF($W545="N/A","na",IF($W545="","",IF($W545&gt;2,1,"")))</f>
        <v/>
      </c>
      <c r="AA545" s="513" t="str">
        <f>IF($W545="N/A","na",IF($W545="","",IF($W545&gt;3,1,"")))</f>
        <v/>
      </c>
      <c r="AB545" s="512" t="str">
        <f>IF($W545="N/A","na",IF($W545="","",IF($W545&gt;4,1,"")))</f>
        <v/>
      </c>
      <c r="AC545" s="113"/>
      <c r="AD545" s="35"/>
    </row>
    <row r="546" spans="1:30" ht="28.5" outlineLevel="1">
      <c r="A546" s="104"/>
      <c r="B546" s="111"/>
      <c r="C546" s="472"/>
      <c r="D546" s="475"/>
      <c r="E546" s="478"/>
      <c r="F546" s="189" t="s">
        <v>772</v>
      </c>
      <c r="G546" s="127" t="s">
        <v>71</v>
      </c>
      <c r="H546" s="22"/>
      <c r="I546" s="480"/>
      <c r="J546" s="464"/>
      <c r="K546" s="464"/>
      <c r="L546" s="470"/>
      <c r="M546" s="447"/>
      <c r="N546" s="447"/>
      <c r="O546" s="447"/>
      <c r="P546" s="446"/>
      <c r="Q546" s="115"/>
      <c r="R546" s="36"/>
      <c r="S546" s="105"/>
      <c r="T546" s="18"/>
      <c r="U546" s="480"/>
      <c r="V546" s="464"/>
      <c r="W546" s="464"/>
      <c r="X546" s="470"/>
      <c r="Y546" s="447"/>
      <c r="Z546" s="447"/>
      <c r="AA546" s="447"/>
      <c r="AB546" s="446"/>
      <c r="AC546" s="115"/>
      <c r="AD546" s="36"/>
    </row>
    <row r="547" spans="1:30" ht="42.75" outlineLevel="1">
      <c r="A547" s="104"/>
      <c r="B547" s="111"/>
      <c r="C547" s="472"/>
      <c r="D547" s="475"/>
      <c r="E547" s="478"/>
      <c r="F547" s="189" t="s">
        <v>978</v>
      </c>
      <c r="G547" s="127"/>
      <c r="H547" s="18"/>
      <c r="I547" s="480"/>
      <c r="J547" s="464"/>
      <c r="K547" s="464"/>
      <c r="L547" s="470"/>
      <c r="M547" s="447"/>
      <c r="N547" s="447"/>
      <c r="O547" s="447"/>
      <c r="P547" s="446"/>
      <c r="Q547" s="115"/>
      <c r="R547" s="36"/>
      <c r="S547" s="105"/>
      <c r="T547" s="18"/>
      <c r="U547" s="480"/>
      <c r="V547" s="464"/>
      <c r="W547" s="464"/>
      <c r="X547" s="470"/>
      <c r="Y547" s="447"/>
      <c r="Z547" s="447"/>
      <c r="AA547" s="447"/>
      <c r="AB547" s="446"/>
      <c r="AC547" s="115"/>
      <c r="AD547" s="36"/>
    </row>
    <row r="548" spans="1:30" ht="28.5" outlineLevel="1">
      <c r="A548" s="104"/>
      <c r="B548" s="111"/>
      <c r="C548" s="472"/>
      <c r="D548" s="475"/>
      <c r="E548" s="478"/>
      <c r="F548" s="189" t="s">
        <v>773</v>
      </c>
      <c r="G548" s="114"/>
      <c r="H548" s="20"/>
      <c r="I548" s="480"/>
      <c r="J548" s="464"/>
      <c r="K548" s="464"/>
      <c r="L548" s="470"/>
      <c r="M548" s="447"/>
      <c r="N548" s="447"/>
      <c r="O548" s="447"/>
      <c r="P548" s="446"/>
      <c r="Q548" s="115"/>
      <c r="R548" s="36"/>
      <c r="S548" s="105"/>
      <c r="T548" s="18"/>
      <c r="U548" s="480"/>
      <c r="V548" s="464"/>
      <c r="W548" s="464"/>
      <c r="X548" s="470"/>
      <c r="Y548" s="447"/>
      <c r="Z548" s="447"/>
      <c r="AA548" s="447"/>
      <c r="AB548" s="446"/>
      <c r="AC548" s="115"/>
      <c r="AD548" s="36"/>
    </row>
    <row r="549" spans="1:30" ht="85.5" outlineLevel="1">
      <c r="A549" s="104"/>
      <c r="B549" s="111"/>
      <c r="C549" s="472"/>
      <c r="D549" s="475"/>
      <c r="E549" s="477">
        <v>5</v>
      </c>
      <c r="F549" s="188" t="s">
        <v>979</v>
      </c>
      <c r="G549" s="112"/>
      <c r="H549" s="17"/>
      <c r="I549" s="468"/>
      <c r="J549" s="464" t="str">
        <f>IF(COUNTIF(H549:H552,"N/A")=4,"N/A",IF(COUNT(H549:H552)=0,"",IF(SUM(H549:H552)=0,0,IF(AVERAGE(H549:H552)&lt;1,1,IF(AVERAGE(H549:H552)=1,2)))))</f>
        <v/>
      </c>
      <c r="K549" s="464"/>
      <c r="L549" s="470"/>
      <c r="M549" s="447"/>
      <c r="N549" s="447"/>
      <c r="O549" s="447"/>
      <c r="P549" s="446"/>
      <c r="Q549" s="115"/>
      <c r="R549" s="36"/>
      <c r="S549" s="105"/>
      <c r="T549" s="17"/>
      <c r="U549" s="468"/>
      <c r="V549" s="464" t="str">
        <f>IF(COUNTIF(T549:T552,"N/A")=4,"N/A",IF(COUNT(T549:T552)=0,"",IF(SUM(T549:T552)=0,0,IF(AVERAGE(T549:T552)&lt;1,1,IF(AVERAGE(T549:T552)=1,2)))))</f>
        <v/>
      </c>
      <c r="W549" s="464"/>
      <c r="X549" s="470"/>
      <c r="Y549" s="447"/>
      <c r="Z549" s="447"/>
      <c r="AA549" s="447"/>
      <c r="AB549" s="446"/>
      <c r="AC549" s="115"/>
      <c r="AD549" s="36"/>
    </row>
    <row r="550" spans="1:30" ht="114" outlineLevel="1">
      <c r="A550" s="104"/>
      <c r="B550" s="111"/>
      <c r="C550" s="472"/>
      <c r="D550" s="475"/>
      <c r="E550" s="478"/>
      <c r="F550" s="191" t="s">
        <v>980</v>
      </c>
      <c r="G550" s="120"/>
      <c r="H550" s="22"/>
      <c r="I550" s="480"/>
      <c r="J550" s="464"/>
      <c r="K550" s="464"/>
      <c r="L550" s="470"/>
      <c r="M550" s="447"/>
      <c r="N550" s="447"/>
      <c r="O550" s="447"/>
      <c r="P550" s="446"/>
      <c r="Q550" s="115"/>
      <c r="R550" s="36"/>
      <c r="S550" s="105"/>
      <c r="T550" s="20"/>
      <c r="U550" s="480"/>
      <c r="V550" s="464"/>
      <c r="W550" s="464"/>
      <c r="X550" s="470"/>
      <c r="Y550" s="447"/>
      <c r="Z550" s="447"/>
      <c r="AA550" s="447"/>
      <c r="AB550" s="446"/>
      <c r="AC550" s="115"/>
      <c r="AD550" s="36"/>
    </row>
    <row r="551" spans="1:30" ht="42.75" outlineLevel="1">
      <c r="A551" s="104"/>
      <c r="B551" s="111"/>
      <c r="C551" s="472"/>
      <c r="D551" s="475"/>
      <c r="E551" s="478"/>
      <c r="F551" s="191" t="s">
        <v>774</v>
      </c>
      <c r="G551" s="120"/>
      <c r="H551" s="18"/>
      <c r="I551" s="480"/>
      <c r="J551" s="464"/>
      <c r="K551" s="464"/>
      <c r="L551" s="470"/>
      <c r="M551" s="447"/>
      <c r="N551" s="447"/>
      <c r="O551" s="447"/>
      <c r="P551" s="446"/>
      <c r="Q551" s="115"/>
      <c r="R551" s="36"/>
      <c r="S551" s="105"/>
      <c r="T551" s="20"/>
      <c r="U551" s="480"/>
      <c r="V551" s="464"/>
      <c r="W551" s="464"/>
      <c r="X551" s="470"/>
      <c r="Y551" s="447"/>
      <c r="Z551" s="447"/>
      <c r="AA551" s="447"/>
      <c r="AB551" s="446"/>
      <c r="AC551" s="115"/>
      <c r="AD551" s="36"/>
    </row>
    <row r="552" spans="1:30" ht="14.25" customHeight="1" outlineLevel="1">
      <c r="A552" s="104"/>
      <c r="B552" s="111"/>
      <c r="C552" s="472"/>
      <c r="D552" s="475"/>
      <c r="E552" s="478"/>
      <c r="F552" s="189" t="s">
        <v>775</v>
      </c>
      <c r="G552" s="114"/>
      <c r="H552" s="20"/>
      <c r="I552" s="480"/>
      <c r="J552" s="464"/>
      <c r="K552" s="464"/>
      <c r="L552" s="470"/>
      <c r="M552" s="447"/>
      <c r="N552" s="447"/>
      <c r="O552" s="447"/>
      <c r="P552" s="446"/>
      <c r="Q552" s="115"/>
      <c r="R552" s="36"/>
      <c r="S552" s="105"/>
      <c r="T552" s="18"/>
      <c r="U552" s="480"/>
      <c r="V552" s="464"/>
      <c r="W552" s="464"/>
      <c r="X552" s="470"/>
      <c r="Y552" s="447"/>
      <c r="Z552" s="447"/>
      <c r="AA552" s="447"/>
      <c r="AB552" s="446"/>
      <c r="AC552" s="115"/>
      <c r="AD552" s="36"/>
    </row>
    <row r="553" spans="1:30" ht="14.25" customHeight="1" outlineLevel="1">
      <c r="A553" s="104"/>
      <c r="B553" s="111"/>
      <c r="C553" s="471" t="s">
        <v>753</v>
      </c>
      <c r="D553" s="474" t="s">
        <v>763</v>
      </c>
      <c r="E553" s="477">
        <v>3</v>
      </c>
      <c r="F553" s="188" t="s">
        <v>776</v>
      </c>
      <c r="G553" s="130" t="s">
        <v>72</v>
      </c>
      <c r="H553" s="218"/>
      <c r="I553" s="468"/>
      <c r="J553" s="464" t="str">
        <f>IF(COUNTIF(H553:H555,"N/A")=3,"N/A",IF(COUNT(H553:H555)=0,"",IF(SUM(H553:H555)=0,0,IF(AVERAGE(H553:H555)&lt;0.5,1,IF(AVERAGE(H553:H555)=1,3,2)))))</f>
        <v/>
      </c>
      <c r="K553" s="464" t="str">
        <f>IF(COUNTIF(J553:J556,"N/A")=2,"N/A",IF(COUNT(J553:J556)=0,"",IF(COUNTIF(J553,"N/A")=1,SUM(J553:J556,3),IF(COUNTIF(J556,"N/A")=1,SUM(J553:J556,2),SUM(J553:J556)))))</f>
        <v/>
      </c>
      <c r="L553" s="470" t="str">
        <f>IF($K553="N/A","na",IF($K553="","",IF($K553&gt;0,1,"")))</f>
        <v/>
      </c>
      <c r="M553" s="447" t="str">
        <f>IF($K553="N/A","na",IF($K553="","",IF($K553&gt;1,1,"")))</f>
        <v/>
      </c>
      <c r="N553" s="447" t="str">
        <f>IF($K553="N/A","na",IF($K553="","",IF($K553&gt;2,1,"")))</f>
        <v/>
      </c>
      <c r="O553" s="447" t="str">
        <f>IF($K553="N/A","na",IF($K553="","",IF($K553&gt;3,1,"")))</f>
        <v/>
      </c>
      <c r="P553" s="446" t="str">
        <f>IF($K553="N/A","na",IF($K553="","",IF($K553&gt;4,1,"")))</f>
        <v/>
      </c>
      <c r="Q553" s="115"/>
      <c r="R553" s="36"/>
      <c r="S553" s="105"/>
      <c r="T553" s="17"/>
      <c r="U553" s="468"/>
      <c r="V553" s="464" t="str">
        <f>IF(COUNTIF(T553:T555,"N/A")=4,"N/A",IF(COUNT(T553:T555)=0,"",IF(SUM(T553:T555)=0,0,IF(AVERAGE(T553:T555)&lt;0.5,1,IF(AVERAGE(T553:T555)=1,3,2)))))</f>
        <v/>
      </c>
      <c r="W553" s="464" t="str">
        <f>IF(COUNTIF(V553:V556,"N/A")=2,"N/A",IF(V553&lt;3,V553,IF(COUNT(V553:V556)=0,"",SUMIF(V553:V556,"&lt;&gt;N/A"))))</f>
        <v/>
      </c>
      <c r="X553" s="470" t="str">
        <f>IF($W553="N/A","na",IF($W553="","",IF($W553&gt;0,1,"")))</f>
        <v/>
      </c>
      <c r="Y553" s="447" t="str">
        <f>IF($W553="N/A","na",IF($W553="","",IF($W553&gt;1,1,"")))</f>
        <v/>
      </c>
      <c r="Z553" s="447" t="str">
        <f>IF($W553="N/A","na",IF($W553="","",IF($W553&gt;2,1,"")))</f>
        <v/>
      </c>
      <c r="AA553" s="447" t="str">
        <f>IF($W553="N/A","na",IF($W553="","",IF($W553&gt;3,1,"")))</f>
        <v/>
      </c>
      <c r="AB553" s="446" t="str">
        <f>IF($W553="N/A","na",IF($W553="","",IF($W553&gt;4,1,"")))</f>
        <v/>
      </c>
      <c r="AC553" s="115"/>
      <c r="AD553" s="36"/>
    </row>
    <row r="554" spans="1:30" ht="28.5" outlineLevel="1">
      <c r="A554" s="104"/>
      <c r="B554" s="111"/>
      <c r="C554" s="472"/>
      <c r="D554" s="475"/>
      <c r="E554" s="478"/>
      <c r="F554" s="189" t="s">
        <v>777</v>
      </c>
      <c r="G554" s="114"/>
      <c r="H554" s="18"/>
      <c r="I554" s="480"/>
      <c r="J554" s="464"/>
      <c r="K554" s="464"/>
      <c r="L554" s="470"/>
      <c r="M554" s="447"/>
      <c r="N554" s="447"/>
      <c r="O554" s="447"/>
      <c r="P554" s="446"/>
      <c r="Q554" s="115"/>
      <c r="R554" s="36"/>
      <c r="S554" s="105"/>
      <c r="T554" s="18"/>
      <c r="U554" s="480"/>
      <c r="V554" s="464"/>
      <c r="W554" s="464"/>
      <c r="X554" s="470"/>
      <c r="Y554" s="447"/>
      <c r="Z554" s="447"/>
      <c r="AA554" s="447"/>
      <c r="AB554" s="446"/>
      <c r="AC554" s="115"/>
      <c r="AD554" s="36"/>
    </row>
    <row r="555" spans="1:30" ht="14.25" customHeight="1" outlineLevel="1">
      <c r="A555" s="104"/>
      <c r="B555" s="111"/>
      <c r="C555" s="472"/>
      <c r="D555" s="475"/>
      <c r="E555" s="478"/>
      <c r="F555" s="189" t="s">
        <v>778</v>
      </c>
      <c r="G555" s="114"/>
      <c r="H555" s="20"/>
      <c r="I555" s="480"/>
      <c r="J555" s="464"/>
      <c r="K555" s="464"/>
      <c r="L555" s="470"/>
      <c r="M555" s="447"/>
      <c r="N555" s="447"/>
      <c r="O555" s="447"/>
      <c r="P555" s="446"/>
      <c r="Q555" s="115"/>
      <c r="R555" s="36"/>
      <c r="S555" s="105"/>
      <c r="T555" s="18"/>
      <c r="U555" s="480"/>
      <c r="V555" s="464"/>
      <c r="W555" s="464"/>
      <c r="X555" s="470"/>
      <c r="Y555" s="447"/>
      <c r="Z555" s="447"/>
      <c r="AA555" s="447"/>
      <c r="AB555" s="446"/>
      <c r="AC555" s="115"/>
      <c r="AD555" s="36"/>
    </row>
    <row r="556" spans="1:30" ht="28.5" outlineLevel="1">
      <c r="A556" s="104"/>
      <c r="B556" s="111"/>
      <c r="C556" s="472"/>
      <c r="D556" s="475"/>
      <c r="E556" s="203">
        <v>5</v>
      </c>
      <c r="F556" s="188" t="s">
        <v>981</v>
      </c>
      <c r="G556" s="112"/>
      <c r="H556" s="17"/>
      <c r="I556" s="29"/>
      <c r="J556" s="27" t="str">
        <f>IF(COUNTIF(H556:H556,"N/A")=1,"N/A",IF(COUNT(H556:H556)=0,"",IF(SUM(H556:H556)=0,0,IF(AVERAGE(H556:H556)&lt;1,1,IF(AVERAGE(H556:H556)=1,2)))))</f>
        <v/>
      </c>
      <c r="K556" s="464"/>
      <c r="L556" s="470"/>
      <c r="M556" s="447"/>
      <c r="N556" s="447"/>
      <c r="O556" s="447"/>
      <c r="P556" s="446"/>
      <c r="Q556" s="115"/>
      <c r="R556" s="36"/>
      <c r="S556" s="105"/>
      <c r="T556" s="17"/>
      <c r="U556" s="29"/>
      <c r="V556" s="27" t="str">
        <f>IF(COUNTIF(T556:T556,"N/A")=3,"N/A",IF(COUNT(T556:T556)=0,"",IF(SUM(T556:T556)=0,0,IF(AVERAGE(T556:T556)&lt;1,1,IF(AVERAGE(T556:T556)=1,2)))))</f>
        <v/>
      </c>
      <c r="W556" s="464"/>
      <c r="X556" s="470"/>
      <c r="Y556" s="447"/>
      <c r="Z556" s="447"/>
      <c r="AA556" s="447"/>
      <c r="AB556" s="446"/>
      <c r="AC556" s="115"/>
      <c r="AD556" s="36"/>
    </row>
    <row r="557" spans="1:30" ht="28.5" outlineLevel="1">
      <c r="A557" s="104"/>
      <c r="B557" s="111"/>
      <c r="C557" s="471" t="s">
        <v>754</v>
      </c>
      <c r="D557" s="474" t="s">
        <v>764</v>
      </c>
      <c r="E557" s="477">
        <v>3</v>
      </c>
      <c r="F557" s="188" t="s">
        <v>779</v>
      </c>
      <c r="G557" s="112"/>
      <c r="H557" s="17"/>
      <c r="I557" s="468"/>
      <c r="J557" s="464" t="str">
        <f>IF(COUNTIF(H557:H558,"N/A")=2,"N/A",IF(COUNT(H557:H558)=0,"",IF(SUM(H557:H558)=0,0,IF(AVERAGE(H557:H558)&lt;0.5,1,IF(AVERAGE(H557:H558)=1,3,2)))))</f>
        <v/>
      </c>
      <c r="K557" s="464" t="str">
        <f>IF(COUNTIF(J557:J560,"N/A")=2,"N/A",IF(COUNT(J557:J560)=0,"",IF(COUNTIF(J557,"N/A")=1,SUM(J557:J560,3),IF(COUNTIF(J559,"N/A")=1,SUM(J557:J560,2),SUM(J557:J560)))))</f>
        <v/>
      </c>
      <c r="L557" s="470" t="str">
        <f>IF($K557="N/A","na",IF($K557="","",IF($K557&gt;0,1,"")))</f>
        <v/>
      </c>
      <c r="M557" s="447" t="str">
        <f>IF($K557="N/A","na",IF($K557="","",IF($K557&gt;1,1,"")))</f>
        <v/>
      </c>
      <c r="N557" s="447" t="str">
        <f>IF($K557="N/A","na",IF($K557="","",IF($K557&gt;2,1,"")))</f>
        <v/>
      </c>
      <c r="O557" s="447" t="str">
        <f>IF($K557="N/A","na",IF($K557="","",IF($K557&gt;3,1,"")))</f>
        <v/>
      </c>
      <c r="P557" s="446" t="str">
        <f>IF($K557="N/A","na",IF($K557="","",IF($K557&gt;4,1,"")))</f>
        <v/>
      </c>
      <c r="Q557" s="115"/>
      <c r="R557" s="36"/>
      <c r="S557" s="105"/>
      <c r="T557" s="17"/>
      <c r="U557" s="468"/>
      <c r="V557" s="464" t="str">
        <f>IF(COUNTIF(T557:T558,"N/A")=2,"N/A",IF(COUNT(T557:T558)=0,"",IF(SUM(T557:T558)=0,0,IF(AVERAGE(T557:T558)&lt;0.5,1,IF(AVERAGE(T557:T558)=1,3,2)))))</f>
        <v/>
      </c>
      <c r="W557" s="464" t="str">
        <f>IF(COUNTIF(V557:V560,"N/A")=2,"N/A",IF(V557&lt;3,V557,IF(COUNT(V557:V560)=0,"",SUMIF(V557:V560,"&lt;&gt;N/A"))))</f>
        <v/>
      </c>
      <c r="X557" s="470" t="str">
        <f>IF($W557="N/A","na",IF($W557="","",IF($W557&gt;0,1,"")))</f>
        <v/>
      </c>
      <c r="Y557" s="447" t="str">
        <f>IF($W557="N/A","na",IF($W557="","",IF($W557&gt;1,1,"")))</f>
        <v/>
      </c>
      <c r="Z557" s="447" t="str">
        <f>IF($W557="N/A","na",IF($W557="","",IF($W557&gt;2,1,"")))</f>
        <v/>
      </c>
      <c r="AA557" s="447" t="str">
        <f>IF($W557="N/A","na",IF($W557="","",IF($W557&gt;3,1,"")))</f>
        <v/>
      </c>
      <c r="AB557" s="446" t="str">
        <f>IF($W557="N/A","na",IF($W557="","",IF($W557&gt;4,1,"")))</f>
        <v/>
      </c>
      <c r="AC557" s="115"/>
      <c r="AD557" s="36"/>
    </row>
    <row r="558" spans="1:30" ht="14.25" customHeight="1" outlineLevel="1">
      <c r="A558" s="104"/>
      <c r="B558" s="111"/>
      <c r="C558" s="472"/>
      <c r="D558" s="475"/>
      <c r="E558" s="478"/>
      <c r="F558" s="189" t="s">
        <v>780</v>
      </c>
      <c r="G558" s="127" t="s">
        <v>74</v>
      </c>
      <c r="H558" s="20"/>
      <c r="I558" s="480"/>
      <c r="J558" s="464"/>
      <c r="K558" s="464"/>
      <c r="L558" s="470"/>
      <c r="M558" s="447"/>
      <c r="N558" s="447"/>
      <c r="O558" s="447"/>
      <c r="P558" s="446"/>
      <c r="Q558" s="115"/>
      <c r="R558" s="36"/>
      <c r="S558" s="105"/>
      <c r="T558" s="18"/>
      <c r="U558" s="480"/>
      <c r="V558" s="464"/>
      <c r="W558" s="464"/>
      <c r="X558" s="470"/>
      <c r="Y558" s="447"/>
      <c r="Z558" s="447"/>
      <c r="AA558" s="447"/>
      <c r="AB558" s="446"/>
      <c r="AC558" s="115"/>
      <c r="AD558" s="36"/>
    </row>
    <row r="559" spans="1:30" ht="42.75" customHeight="1" outlineLevel="1">
      <c r="A559" s="104"/>
      <c r="B559" s="111"/>
      <c r="C559" s="472"/>
      <c r="D559" s="475"/>
      <c r="E559" s="477">
        <v>5</v>
      </c>
      <c r="F559" s="188" t="s">
        <v>781</v>
      </c>
      <c r="G559" s="112"/>
      <c r="H559" s="17"/>
      <c r="I559" s="468"/>
      <c r="J559" s="464" t="str">
        <f>IF(COUNTIF(H559:H560,"N/A")=2,"N/A",IF(COUNT(H559:H560)=0,"",IF(SUM(H559:H560)=0,0,IF(AVERAGE(H559:H560)&lt;1,1,IF(AVERAGE(H559:H560)=1,2)))))</f>
        <v/>
      </c>
      <c r="K559" s="464"/>
      <c r="L559" s="470"/>
      <c r="M559" s="447"/>
      <c r="N559" s="447"/>
      <c r="O559" s="447"/>
      <c r="P559" s="446"/>
      <c r="Q559" s="115"/>
      <c r="R559" s="36"/>
      <c r="S559" s="105"/>
      <c r="T559" s="17"/>
      <c r="U559" s="468"/>
      <c r="V559" s="464" t="str">
        <f>IF(COUNTIF(T559:T560,"N/A")=2,"N/A",IF(COUNT(T559:T560)=0,"",IF(SUM(T559:T560)=0,0,IF(AVERAGE(T559:T560)&lt;1,1,IF(AVERAGE(T559:T560)=1,2)))))</f>
        <v/>
      </c>
      <c r="W559" s="464"/>
      <c r="X559" s="470"/>
      <c r="Y559" s="447"/>
      <c r="Z559" s="447"/>
      <c r="AA559" s="447"/>
      <c r="AB559" s="446"/>
      <c r="AC559" s="115"/>
      <c r="AD559" s="36"/>
    </row>
    <row r="560" spans="1:30" ht="28.5" outlineLevel="1">
      <c r="A560" s="104"/>
      <c r="B560" s="111"/>
      <c r="C560" s="473"/>
      <c r="D560" s="476"/>
      <c r="E560" s="479"/>
      <c r="F560" s="190" t="s">
        <v>782</v>
      </c>
      <c r="G560" s="117"/>
      <c r="H560" s="20"/>
      <c r="I560" s="469"/>
      <c r="J560" s="464"/>
      <c r="K560" s="464"/>
      <c r="L560" s="470"/>
      <c r="M560" s="447"/>
      <c r="N560" s="447"/>
      <c r="O560" s="447"/>
      <c r="P560" s="446"/>
      <c r="Q560" s="115"/>
      <c r="R560" s="36"/>
      <c r="S560" s="105"/>
      <c r="T560" s="19"/>
      <c r="U560" s="469"/>
      <c r="V560" s="464"/>
      <c r="W560" s="464"/>
      <c r="X560" s="470"/>
      <c r="Y560" s="447"/>
      <c r="Z560" s="447"/>
      <c r="AA560" s="447"/>
      <c r="AB560" s="446"/>
      <c r="AC560" s="115"/>
      <c r="AD560" s="36"/>
    </row>
    <row r="561" spans="1:30" ht="27.75" customHeight="1" outlineLevel="1">
      <c r="A561" s="104"/>
      <c r="B561" s="111"/>
      <c r="C561" s="471" t="s">
        <v>755</v>
      </c>
      <c r="D561" s="474" t="s">
        <v>765</v>
      </c>
      <c r="E561" s="477">
        <v>3</v>
      </c>
      <c r="F561" s="188" t="s">
        <v>783</v>
      </c>
      <c r="G561" s="112"/>
      <c r="H561" s="20"/>
      <c r="I561" s="468"/>
      <c r="J561" s="464" t="str">
        <f>IF(COUNTIF(H561:H564,"N/A")=4,"N/A",IF(COUNT(H561:H564)=0,"",IF(SUM(H561:H564)=0,0,IF(AVERAGE(H561:H564)&lt;0.5,1,IF(AVERAGE(H561:H564)=1,3,2)))))</f>
        <v/>
      </c>
      <c r="K561" s="464" t="str">
        <f>IF(COUNTIF(J561:J566,"N/A")=2,"N/A",IF(COUNT(J561:J566)=0,"",IF(COUNTIF(J561,"N/A")=1,SUM(J561:J566,3),IF(COUNTIF(J565,"N/A")=1,SUM(J561:J566,2),SUM(J561:J566)))))</f>
        <v/>
      </c>
      <c r="L561" s="470" t="str">
        <f>IF($K561="N/A","na",IF($K561="","",IF($K561&gt;0,1,"")))</f>
        <v/>
      </c>
      <c r="M561" s="447" t="str">
        <f>IF($K561="N/A","na",IF($K561="","",IF($K561&gt;1,1,"")))</f>
        <v/>
      </c>
      <c r="N561" s="447" t="str">
        <f>IF($K561="N/A","na",IF($K561="","",IF($K561&gt;2,1,"")))</f>
        <v/>
      </c>
      <c r="O561" s="447" t="str">
        <f>IF($K561="N/A","na",IF($K561="","",IF($K561&gt;3,1,"")))</f>
        <v/>
      </c>
      <c r="P561" s="446" t="str">
        <f>IF($K561="N/A","na",IF($K561="","",IF($K561&gt;4,1,"")))</f>
        <v/>
      </c>
      <c r="Q561" s="115"/>
      <c r="R561" s="36"/>
      <c r="S561" s="105"/>
      <c r="T561" s="17"/>
      <c r="U561" s="468"/>
      <c r="V561" s="464" t="str">
        <f>IF(COUNTIF(T561:T564,"N/A")=5,"N/A",IF(COUNT(T561:T564)=0,"",IF(SUM(T561:T564)=0,0,IF(AVERAGE(T561:T564)&lt;0.5,1,IF(AVERAGE(T561:T564)=1,3,2)))))</f>
        <v/>
      </c>
      <c r="W561" s="464" t="str">
        <f>IF(COUNTIF(V561:V566,"N/A")=2,"N/A",IF(V561&lt;3,V561,IF(COUNT(V561:V566)=0,"",SUMIF(V561:V566,"&lt;&gt;N/A"))))</f>
        <v/>
      </c>
      <c r="X561" s="470" t="str">
        <f>IF($W561="N/A","na",IF($W561="","",IF($W561&gt;0,1,"")))</f>
        <v/>
      </c>
      <c r="Y561" s="447" t="str">
        <f>IF($W561="N/A","na",IF($W561="","",IF($W561&gt;1,1,"")))</f>
        <v/>
      </c>
      <c r="Z561" s="447" t="str">
        <f>IF($W561="N/A","na",IF($W561="","",IF($W561&gt;2,1,"")))</f>
        <v/>
      </c>
      <c r="AA561" s="447" t="str">
        <f>IF($W561="N/A","na",IF($W561="","",IF($W561&gt;3,1,"")))</f>
        <v/>
      </c>
      <c r="AB561" s="446" t="str">
        <f>IF($W561="N/A","na",IF($W561="","",IF($W561&gt;4,1,"")))</f>
        <v/>
      </c>
      <c r="AC561" s="115"/>
      <c r="AD561" s="36"/>
    </row>
    <row r="562" spans="1:30" ht="14.25" customHeight="1" outlineLevel="1">
      <c r="A562" s="104"/>
      <c r="B562" s="111"/>
      <c r="C562" s="472"/>
      <c r="D562" s="475"/>
      <c r="E562" s="478"/>
      <c r="F562" s="189" t="s">
        <v>784</v>
      </c>
      <c r="G562" s="127" t="s">
        <v>75</v>
      </c>
      <c r="H562" s="20"/>
      <c r="I562" s="480"/>
      <c r="J562" s="464"/>
      <c r="K562" s="464"/>
      <c r="L562" s="470"/>
      <c r="M562" s="447"/>
      <c r="N562" s="447"/>
      <c r="O562" s="447"/>
      <c r="P562" s="446"/>
      <c r="Q562" s="115"/>
      <c r="R562" s="36"/>
      <c r="S562" s="105"/>
      <c r="T562" s="18"/>
      <c r="U562" s="480"/>
      <c r="V562" s="464"/>
      <c r="W562" s="464"/>
      <c r="X562" s="470"/>
      <c r="Y562" s="447"/>
      <c r="Z562" s="447"/>
      <c r="AA562" s="447"/>
      <c r="AB562" s="446"/>
      <c r="AC562" s="115"/>
      <c r="AD562" s="36"/>
    </row>
    <row r="563" spans="1:30" ht="28.5" outlineLevel="1">
      <c r="A563" s="104"/>
      <c r="B563" s="111"/>
      <c r="C563" s="472"/>
      <c r="D563" s="475"/>
      <c r="E563" s="478"/>
      <c r="F563" s="189" t="s">
        <v>786</v>
      </c>
      <c r="G563" s="114"/>
      <c r="H563" s="20"/>
      <c r="I563" s="480"/>
      <c r="J563" s="464"/>
      <c r="K563" s="464"/>
      <c r="L563" s="470"/>
      <c r="M563" s="447"/>
      <c r="N563" s="447"/>
      <c r="O563" s="447"/>
      <c r="P563" s="446"/>
      <c r="Q563" s="115"/>
      <c r="R563" s="36"/>
      <c r="S563" s="105"/>
      <c r="T563" s="18"/>
      <c r="U563" s="480"/>
      <c r="V563" s="464"/>
      <c r="W563" s="464"/>
      <c r="X563" s="470"/>
      <c r="Y563" s="447"/>
      <c r="Z563" s="447"/>
      <c r="AA563" s="447"/>
      <c r="AB563" s="446"/>
      <c r="AC563" s="115"/>
      <c r="AD563" s="36"/>
    </row>
    <row r="564" spans="1:30" ht="14.25" customHeight="1" outlineLevel="1">
      <c r="A564" s="104"/>
      <c r="B564" s="111"/>
      <c r="C564" s="472"/>
      <c r="D564" s="475"/>
      <c r="E564" s="478"/>
      <c r="F564" s="189" t="s">
        <v>785</v>
      </c>
      <c r="G564" s="114"/>
      <c r="H564" s="20"/>
      <c r="I564" s="480"/>
      <c r="J564" s="464"/>
      <c r="K564" s="464"/>
      <c r="L564" s="470"/>
      <c r="M564" s="447"/>
      <c r="N564" s="447"/>
      <c r="O564" s="447"/>
      <c r="P564" s="446"/>
      <c r="Q564" s="115"/>
      <c r="R564" s="36"/>
      <c r="S564" s="105"/>
      <c r="T564" s="18"/>
      <c r="U564" s="480"/>
      <c r="V564" s="464"/>
      <c r="W564" s="464"/>
      <c r="X564" s="470"/>
      <c r="Y564" s="447"/>
      <c r="Z564" s="447"/>
      <c r="AA564" s="447"/>
      <c r="AB564" s="446"/>
      <c r="AC564" s="115"/>
      <c r="AD564" s="36"/>
    </row>
    <row r="565" spans="1:30" ht="28.5" outlineLevel="1">
      <c r="A565" s="104"/>
      <c r="B565" s="111"/>
      <c r="C565" s="472"/>
      <c r="D565" s="475"/>
      <c r="E565" s="477">
        <v>5</v>
      </c>
      <c r="F565" s="188" t="s">
        <v>787</v>
      </c>
      <c r="G565" s="112"/>
      <c r="H565" s="20"/>
      <c r="I565" s="468"/>
      <c r="J565" s="464" t="str">
        <f>IF(COUNTIF(H565:H566,"N/A")=2,"N/A",IF(COUNT(H565:H566)=0,"",IF(SUM(H565:H566)=0,0,IF(AVERAGE(H565:H566)&lt;1,1,IF(AVERAGE(H565:H566)=1,2)))))</f>
        <v/>
      </c>
      <c r="K565" s="464"/>
      <c r="L565" s="470"/>
      <c r="M565" s="447"/>
      <c r="N565" s="447"/>
      <c r="O565" s="447"/>
      <c r="P565" s="446"/>
      <c r="Q565" s="115"/>
      <c r="R565" s="36"/>
      <c r="S565" s="105"/>
      <c r="T565" s="17"/>
      <c r="U565" s="468"/>
      <c r="V565" s="464" t="str">
        <f>IF(COUNTIF(T565:T566,"N/A")=3,"N/A",IF(COUNT(T565:T566)=0,"",IF(SUM(T565:T566)=0,0,IF(AVERAGE(T565:T566)&lt;1,1,IF(AVERAGE(T565:T566)=1,2)))))</f>
        <v/>
      </c>
      <c r="W565" s="464"/>
      <c r="X565" s="470"/>
      <c r="Y565" s="447"/>
      <c r="Z565" s="447"/>
      <c r="AA565" s="447"/>
      <c r="AB565" s="446"/>
      <c r="AC565" s="115"/>
      <c r="AD565" s="36"/>
    </row>
    <row r="566" spans="1:30" ht="14.25" customHeight="1" outlineLevel="1">
      <c r="A566" s="104"/>
      <c r="B566" s="111"/>
      <c r="C566" s="472"/>
      <c r="D566" s="475"/>
      <c r="E566" s="478"/>
      <c r="F566" s="189" t="s">
        <v>788</v>
      </c>
      <c r="G566" s="114"/>
      <c r="H566" s="20"/>
      <c r="I566" s="480"/>
      <c r="J566" s="464"/>
      <c r="K566" s="464"/>
      <c r="L566" s="470"/>
      <c r="M566" s="447"/>
      <c r="N566" s="447"/>
      <c r="O566" s="447"/>
      <c r="P566" s="446"/>
      <c r="Q566" s="115"/>
      <c r="R566" s="36"/>
      <c r="S566" s="105"/>
      <c r="T566" s="18"/>
      <c r="U566" s="480"/>
      <c r="V566" s="464"/>
      <c r="W566" s="464"/>
      <c r="X566" s="470"/>
      <c r="Y566" s="447"/>
      <c r="Z566" s="447"/>
      <c r="AA566" s="447"/>
      <c r="AB566" s="446"/>
      <c r="AC566" s="115"/>
      <c r="AD566" s="36"/>
    </row>
    <row r="567" spans="1:30" ht="28.5" outlineLevel="1">
      <c r="A567" s="104"/>
      <c r="B567" s="111"/>
      <c r="C567" s="471" t="s">
        <v>756</v>
      </c>
      <c r="D567" s="474" t="s">
        <v>766</v>
      </c>
      <c r="E567" s="477">
        <v>3</v>
      </c>
      <c r="F567" s="197" t="s">
        <v>789</v>
      </c>
      <c r="G567" s="122" t="s">
        <v>76</v>
      </c>
      <c r="H567" s="20"/>
      <c r="I567" s="468"/>
      <c r="J567" s="464" t="str">
        <f>IF(COUNTIF(H567:H571,"N/A")=5,"N/A",IF(COUNT(H567:H571)=0,"",IF(SUM(H567:H571)=0,0,IF(AVERAGE(H567:H571)&lt;0.5,1,IF(AVERAGE(H567:H571)=1,3,2)))))</f>
        <v/>
      </c>
      <c r="K567" s="464" t="str">
        <f>IF(COUNTIF(J567:J572,"N/A")=2,"N/A",IF(COUNT(J567:J572)=0,"",IF(COUNTIF(J567,"N/A")=1,SUM(J567:J572,3),IF(COUNTIF(J572,"N/A")=1,SUM(J567:J572,2),SUM(J567:J572)))))</f>
        <v/>
      </c>
      <c r="L567" s="481" t="str">
        <f>IF($K567="N/A","na",IF($K567="","",IF($K567&gt;0,1,"")))</f>
        <v/>
      </c>
      <c r="M567" s="483" t="str">
        <f>IF($K567="N/A","na",IF($K567="","",IF($K567&gt;1,1,"")))</f>
        <v/>
      </c>
      <c r="N567" s="483" t="str">
        <f>IF($K567="N/A","na",IF($K567="","",IF($K567&gt;2,1,"")))</f>
        <v/>
      </c>
      <c r="O567" s="483" t="str">
        <f>IF($K567="N/A","na",IF($K567="","",IF($K567&gt;3,1,"")))</f>
        <v/>
      </c>
      <c r="P567" s="485" t="str">
        <f>IF($K567="N/A","na",IF($K567="","",IF($K567&gt;4,1,"")))</f>
        <v/>
      </c>
      <c r="Q567" s="115"/>
      <c r="R567" s="36"/>
      <c r="S567" s="105"/>
      <c r="T567" s="17"/>
      <c r="U567" s="468"/>
      <c r="V567" s="464" t="str">
        <f>IF(COUNTIF(T567:T571,"N/A")=5,"N/A",IF(COUNT(T567:T571)=0,"",IF(SUM(T567:T571)=0,0,IF(AVERAGE(T567:T571)&lt;0.5,1,IF(AVERAGE(T567:T571)=1,3,2)))))</f>
        <v/>
      </c>
      <c r="W567" s="464" t="str">
        <f>IF(COUNTIF(V567:V572,"N/A")=2,"N/A",IF(V567&lt;3,V567,IF(COUNT(V567:V572)=0,"",SUMIF(V567:V572,"&lt;&gt;N/A"))))</f>
        <v/>
      </c>
      <c r="X567" s="481" t="str">
        <f>IF($W567="N/A","na",IF($W567="","",IF($W567&gt;0,1,"")))</f>
        <v/>
      </c>
      <c r="Y567" s="483" t="str">
        <f>IF($W567="N/A","na",IF($W567="","",IF($W567&gt;1,1,"")))</f>
        <v/>
      </c>
      <c r="Z567" s="483" t="str">
        <f>IF($W567="N/A","na",IF($W567="","",IF($W567&gt;2,1,"")))</f>
        <v/>
      </c>
      <c r="AA567" s="483" t="str">
        <f>IF($W567="N/A","na",IF($W567="","",IF($W567&gt;3,1,"")))</f>
        <v/>
      </c>
      <c r="AB567" s="485" t="str">
        <f>IF($W567="N/A","na",IF($W567="","",IF($W567&gt;4,1,"")))</f>
        <v/>
      </c>
      <c r="AC567" s="115"/>
      <c r="AD567" s="36"/>
    </row>
    <row r="568" spans="1:30" ht="28.5" outlineLevel="1">
      <c r="A568" s="104"/>
      <c r="B568" s="111"/>
      <c r="C568" s="472"/>
      <c r="D568" s="475"/>
      <c r="E568" s="478"/>
      <c r="F568" s="189" t="s">
        <v>790</v>
      </c>
      <c r="G568" s="118" t="s">
        <v>77</v>
      </c>
      <c r="H568" s="20"/>
      <c r="I568" s="480"/>
      <c r="J568" s="464"/>
      <c r="K568" s="464"/>
      <c r="L568" s="482"/>
      <c r="M568" s="484"/>
      <c r="N568" s="484"/>
      <c r="O568" s="484"/>
      <c r="P568" s="486"/>
      <c r="Q568" s="115"/>
      <c r="R568" s="36"/>
      <c r="S568" s="105"/>
      <c r="T568" s="18"/>
      <c r="U568" s="480"/>
      <c r="V568" s="464"/>
      <c r="W568" s="464"/>
      <c r="X568" s="482"/>
      <c r="Y568" s="484"/>
      <c r="Z568" s="484"/>
      <c r="AA568" s="484"/>
      <c r="AB568" s="486"/>
      <c r="AC568" s="115"/>
      <c r="AD568" s="36"/>
    </row>
    <row r="569" spans="1:30" ht="28.5" outlineLevel="1">
      <c r="A569" s="104"/>
      <c r="B569" s="111"/>
      <c r="C569" s="472"/>
      <c r="D569" s="475"/>
      <c r="E569" s="478"/>
      <c r="F569" s="189" t="s">
        <v>791</v>
      </c>
      <c r="G569" s="118" t="s">
        <v>78</v>
      </c>
      <c r="H569" s="20"/>
      <c r="I569" s="480"/>
      <c r="J569" s="464"/>
      <c r="K569" s="464"/>
      <c r="L569" s="482"/>
      <c r="M569" s="484"/>
      <c r="N569" s="484"/>
      <c r="O569" s="484"/>
      <c r="P569" s="486"/>
      <c r="Q569" s="115"/>
      <c r="R569" s="36"/>
      <c r="S569" s="105"/>
      <c r="T569" s="18"/>
      <c r="U569" s="480"/>
      <c r="V569" s="464"/>
      <c r="W569" s="464"/>
      <c r="X569" s="482"/>
      <c r="Y569" s="484"/>
      <c r="Z569" s="484"/>
      <c r="AA569" s="484"/>
      <c r="AB569" s="486"/>
      <c r="AC569" s="115"/>
      <c r="AD569" s="36"/>
    </row>
    <row r="570" spans="1:30" ht="28.5" outlineLevel="1">
      <c r="A570" s="104"/>
      <c r="B570" s="111"/>
      <c r="C570" s="472"/>
      <c r="D570" s="475"/>
      <c r="E570" s="478"/>
      <c r="F570" s="204" t="s">
        <v>792</v>
      </c>
      <c r="G570" s="123"/>
      <c r="H570" s="20"/>
      <c r="I570" s="480"/>
      <c r="J570" s="464"/>
      <c r="K570" s="464"/>
      <c r="L570" s="482"/>
      <c r="M570" s="484"/>
      <c r="N570" s="484"/>
      <c r="O570" s="484"/>
      <c r="P570" s="486"/>
      <c r="Q570" s="115"/>
      <c r="R570" s="36"/>
      <c r="S570" s="105"/>
      <c r="T570" s="23"/>
      <c r="U570" s="480"/>
      <c r="V570" s="464"/>
      <c r="W570" s="464"/>
      <c r="X570" s="482"/>
      <c r="Y570" s="484"/>
      <c r="Z570" s="484"/>
      <c r="AA570" s="484"/>
      <c r="AB570" s="486"/>
      <c r="AC570" s="115"/>
      <c r="AD570" s="36"/>
    </row>
    <row r="571" spans="1:30" ht="14.25" customHeight="1" outlineLevel="1">
      <c r="A571" s="104"/>
      <c r="B571" s="111"/>
      <c r="C571" s="472"/>
      <c r="D571" s="475"/>
      <c r="E571" s="478"/>
      <c r="F571" s="204" t="s">
        <v>793</v>
      </c>
      <c r="G571" s="123"/>
      <c r="H571" s="19"/>
      <c r="I571" s="480"/>
      <c r="J571" s="464"/>
      <c r="K571" s="464"/>
      <c r="L571" s="482"/>
      <c r="M571" s="484"/>
      <c r="N571" s="484"/>
      <c r="O571" s="484"/>
      <c r="P571" s="486"/>
      <c r="Q571" s="115"/>
      <c r="R571" s="36"/>
      <c r="S571" s="105"/>
      <c r="T571" s="19"/>
      <c r="U571" s="480"/>
      <c r="V571" s="464"/>
      <c r="W571" s="464"/>
      <c r="X571" s="482"/>
      <c r="Y571" s="484"/>
      <c r="Z571" s="484"/>
      <c r="AA571" s="484"/>
      <c r="AB571" s="486"/>
      <c r="AC571" s="115"/>
      <c r="AD571" s="36"/>
    </row>
    <row r="572" spans="1:30" ht="29.25" outlineLevel="1" thickBot="1">
      <c r="A572" s="104"/>
      <c r="B572" s="111"/>
      <c r="C572" s="472"/>
      <c r="D572" s="475"/>
      <c r="E572" s="203">
        <v>5</v>
      </c>
      <c r="F572" s="188" t="s">
        <v>982</v>
      </c>
      <c r="G572" s="124" t="s">
        <v>80</v>
      </c>
      <c r="H572" s="17"/>
      <c r="I572" s="265"/>
      <c r="J572" s="27" t="str">
        <f>IF(COUNTIF(H572:H572,"N/A")=1,"N/A",IF(COUNT(H572:H572)=0,"",IF(SUM(H572:H572)=0,0,IF(AVERAGE(H572:H572)&lt;1,1,IF(AVERAGE(H572:H572)=1,2)))))</f>
        <v/>
      </c>
      <c r="K572" s="464"/>
      <c r="L572" s="482"/>
      <c r="M572" s="484"/>
      <c r="N572" s="484"/>
      <c r="O572" s="484"/>
      <c r="P572" s="486"/>
      <c r="Q572" s="115"/>
      <c r="R572" s="36"/>
      <c r="S572" s="105"/>
      <c r="T572" s="22"/>
      <c r="U572" s="265"/>
      <c r="V572" s="27" t="str">
        <f>IF(COUNTIF(T572:T572,"N/A")=2,"N/A",IF(COUNT(T572:T572)=0,"",IF(SUM(T572:T572)=0,0,IF(AVERAGE(T572:T572)&lt;1,1,IF(AVERAGE(T572:T572)=1,2)))))</f>
        <v/>
      </c>
      <c r="W572" s="464"/>
      <c r="X572" s="482"/>
      <c r="Y572" s="484"/>
      <c r="Z572" s="484"/>
      <c r="AA572" s="484"/>
      <c r="AB572" s="486"/>
      <c r="AC572" s="115"/>
      <c r="AD572" s="36"/>
    </row>
    <row r="573" spans="1:30" ht="43.5" outlineLevel="1" thickTop="1">
      <c r="A573" s="104"/>
      <c r="B573" s="111"/>
      <c r="C573" s="471" t="s">
        <v>757</v>
      </c>
      <c r="D573" s="474" t="s">
        <v>767</v>
      </c>
      <c r="E573" s="203">
        <v>3</v>
      </c>
      <c r="F573" s="188" t="s">
        <v>794</v>
      </c>
      <c r="G573" s="112"/>
      <c r="H573" s="17"/>
      <c r="I573" s="29"/>
      <c r="J573" s="27" t="str">
        <f>IF(COUNTIF(H573:H573,"N/A")=1,"N/A",IF(COUNT(H573:H573)=0,"",IF(SUM(H573:H573)=0,0,IF(AVERAGE(H573:H573)&lt;0.5,1,IF(AVERAGE(H573:H573)=1,3,2)))))</f>
        <v/>
      </c>
      <c r="K573" s="464" t="str">
        <f>IF(COUNTIF(J573:J574,"N/A")=2,"N/A",IF(COUNT(J573:J574)=0,"",IF(COUNTIF(J573,"N/A")=1,SUM(J573:J574,3),IF(COUNTIF(J574,"N/A")=1,SUM(J573:J574,2),SUM(J573:J574)))))</f>
        <v/>
      </c>
      <c r="L573" s="514" t="str">
        <f>IF($K573="N/A","na",IF($K573="","",IF($K573&gt;0,1,"")))</f>
        <v/>
      </c>
      <c r="M573" s="513" t="str">
        <f>IF($K573="N/A","na",IF($K573="","",IF($K573&gt;1,1,"")))</f>
        <v/>
      </c>
      <c r="N573" s="513" t="str">
        <f>IF($K573="N/A","na",IF($K573="","",IF($K573&gt;2,1,"")))</f>
        <v/>
      </c>
      <c r="O573" s="513" t="str">
        <f>IF($K573="N/A","na",IF($K573="","",IF($K573&gt;3,1,"")))</f>
        <v/>
      </c>
      <c r="P573" s="512" t="str">
        <f>IF($K573="N/A","na",IF($K573="","",IF($K573&gt;4,1,"")))</f>
        <v/>
      </c>
      <c r="Q573" s="115"/>
      <c r="R573" s="36"/>
      <c r="S573" s="105"/>
      <c r="T573" s="17"/>
      <c r="U573" s="29"/>
      <c r="V573" s="27" t="str">
        <f>IF(COUNTIF(T573:T573,"N/A")=1,"N/A",IF(COUNT(T573:T573)=0,"",IF(SUM(T573:T573)=0,0,IF(AVERAGE(T573:T573)&lt;0.5,1,IF(AVERAGE(T573:T573)=1,3,2)))))</f>
        <v/>
      </c>
      <c r="W573" s="464" t="str">
        <f>IF(COUNTIF(V573:V574,"N/A")=2,"N/A",IF(V573&lt;3,V573,IF(COUNT(V573:V574)=0,"",SUMIF(V573:V574,"&lt;&gt;N/A"))))</f>
        <v/>
      </c>
      <c r="X573" s="514" t="str">
        <f>IF($W573="N/A","na",IF($W573="","",IF($W573&gt;0,1,"")))</f>
        <v/>
      </c>
      <c r="Y573" s="513" t="str">
        <f>IF($W573="N/A","na",IF($W573="","",IF($W573&gt;1,1,"")))</f>
        <v/>
      </c>
      <c r="Z573" s="513" t="str">
        <f>IF($W573="N/A","na",IF($W573="","",IF($W573&gt;2,1,"")))</f>
        <v/>
      </c>
      <c r="AA573" s="513" t="str">
        <f>IF($W573="N/A","na",IF($W573="","",IF($W573&gt;3,1,"")))</f>
        <v/>
      </c>
      <c r="AB573" s="512" t="str">
        <f>IF($W573="N/A","na",IF($W573="","",IF($W573&gt;4,1,"")))</f>
        <v/>
      </c>
      <c r="AC573" s="115"/>
      <c r="AD573" s="36"/>
    </row>
    <row r="574" spans="1:30" ht="14.25" customHeight="1" outlineLevel="1">
      <c r="A574" s="104"/>
      <c r="B574" s="111"/>
      <c r="C574" s="472"/>
      <c r="D574" s="475"/>
      <c r="E574" s="203">
        <v>5</v>
      </c>
      <c r="F574" s="188" t="s">
        <v>795</v>
      </c>
      <c r="G574" s="112"/>
      <c r="H574" s="17"/>
      <c r="I574" s="29"/>
      <c r="J574" s="27" t="str">
        <f>IF(COUNTIF(H574:H574,"N/A")=1,"N/A",IF(COUNT(H574:H574)=0,"",IF(SUM(H574:H574)=0,0,IF(AVERAGE(H574:H574)&lt;1,1,IF(AVERAGE(H574:H574)=1,2)))))</f>
        <v/>
      </c>
      <c r="K574" s="464"/>
      <c r="L574" s="470"/>
      <c r="M574" s="447"/>
      <c r="N574" s="447"/>
      <c r="O574" s="447"/>
      <c r="P574" s="446"/>
      <c r="Q574" s="115"/>
      <c r="R574" s="36"/>
      <c r="S574" s="105"/>
      <c r="T574" s="17"/>
      <c r="U574" s="29"/>
      <c r="V574" s="27" t="str">
        <f>IF(COUNTIF(T574:T574,"N/A")=1,"N/A",IF(COUNT(T574:T574)=0,"",IF(SUM(T574:T574)=0,0,IF(AVERAGE(T574:T574)&lt;1,1,IF(AVERAGE(T574:T574)=1,2)))))</f>
        <v/>
      </c>
      <c r="W574" s="464"/>
      <c r="X574" s="470"/>
      <c r="Y574" s="447"/>
      <c r="Z574" s="447"/>
      <c r="AA574" s="447"/>
      <c r="AB574" s="446"/>
      <c r="AC574" s="115"/>
      <c r="AD574" s="36"/>
    </row>
    <row r="575" spans="1:30" ht="28.5" outlineLevel="1">
      <c r="A575" s="104"/>
      <c r="B575" s="111"/>
      <c r="C575" s="471" t="s">
        <v>758</v>
      </c>
      <c r="D575" s="474" t="s">
        <v>768</v>
      </c>
      <c r="E575" s="477">
        <v>3</v>
      </c>
      <c r="F575" s="188" t="s">
        <v>983</v>
      </c>
      <c r="G575" s="130" t="s">
        <v>72</v>
      </c>
      <c r="H575" s="17"/>
      <c r="I575" s="468"/>
      <c r="J575" s="464" t="str">
        <f>IF(COUNTIF(H575:H578,"N/A")=4,"N/A",IF(COUNT(H575:H578)=0,"",IF(SUM(H575:H578)=0,0,IF(AVERAGE(H575:H578)&lt;0.5,1,IF(AVERAGE(H575:H578)=1,3,2)))))</f>
        <v/>
      </c>
      <c r="K575" s="464" t="str">
        <f>IF(COUNTIF(J575:J580,"N/A")=2,"N/A",IF(COUNT(J575:J580)=0,"",IF(COUNTIF(J575,"N/A")=1,SUM(J575:J580,3),IF(COUNTIF(J579,"N/A")=1,SUM(J575:J580,2),SUM(J575:J580)))))</f>
        <v/>
      </c>
      <c r="L575" s="470" t="str">
        <f>IF($K575="N/A","na",IF($K575="","",IF($K575&gt;0,1,"")))</f>
        <v/>
      </c>
      <c r="M575" s="447" t="str">
        <f>IF($K575="N/A","na",IF($K575="","",IF($K575&gt;1,1,"")))</f>
        <v/>
      </c>
      <c r="N575" s="447" t="str">
        <f>IF($K575="N/A","na",IF($K575="","",IF($K575&gt;2,1,"")))</f>
        <v/>
      </c>
      <c r="O575" s="447" t="str">
        <f>IF($K575="N/A","na",IF($K575="","",IF($K575&gt;3,1,"")))</f>
        <v/>
      </c>
      <c r="P575" s="446" t="str">
        <f>IF($K575="N/A","na",IF($K575="","",IF($K575&gt;4,1,"")))</f>
        <v/>
      </c>
      <c r="Q575" s="115"/>
      <c r="R575" s="36"/>
      <c r="S575" s="105"/>
      <c r="T575" s="17"/>
      <c r="U575" s="468"/>
      <c r="V575" s="464" t="str">
        <f>IF(COUNTIF(T575:T578,"N/A")=5,"N/A",IF(COUNT(T575:T578)=0,"",IF(SUM(T575:T578)=0,0,IF(AVERAGE(T575:T578)&lt;0.5,1,IF(AVERAGE(T575:T578)=1,3,2)))))</f>
        <v/>
      </c>
      <c r="W575" s="464" t="str">
        <f>IF(COUNTIF(V575:V580,"N/A")=2,"N/A",IF(V575&lt;3,V575,IF(COUNT(V575:V580)=0,"",SUMIF(V575:V580,"&lt;&gt;N/A"))))</f>
        <v/>
      </c>
      <c r="X575" s="470" t="str">
        <f>IF($W575="N/A","na",IF($W575="","",IF($W575&gt;0,1,"")))</f>
        <v/>
      </c>
      <c r="Y575" s="447" t="str">
        <f>IF($W575="N/A","na",IF($W575="","",IF($W575&gt;1,1,"")))</f>
        <v/>
      </c>
      <c r="Z575" s="447" t="str">
        <f>IF($W575="N/A","na",IF($W575="","",IF($W575&gt;2,1,"")))</f>
        <v/>
      </c>
      <c r="AA575" s="447" t="str">
        <f>IF($W575="N/A","na",IF($W575="","",IF($W575&gt;3,1,"")))</f>
        <v/>
      </c>
      <c r="AB575" s="446" t="str">
        <f>IF($W575="N/A","na",IF($W575="","",IF($W575&gt;4,1,"")))</f>
        <v/>
      </c>
      <c r="AC575" s="115"/>
      <c r="AD575" s="36"/>
    </row>
    <row r="576" spans="1:30" ht="28.5" outlineLevel="1">
      <c r="A576" s="104"/>
      <c r="B576" s="111"/>
      <c r="C576" s="472"/>
      <c r="D576" s="475"/>
      <c r="E576" s="478"/>
      <c r="F576" s="189" t="s">
        <v>984</v>
      </c>
      <c r="G576" s="114"/>
      <c r="H576" s="22"/>
      <c r="I576" s="480"/>
      <c r="J576" s="464"/>
      <c r="K576" s="464"/>
      <c r="L576" s="470"/>
      <c r="M576" s="447"/>
      <c r="N576" s="447"/>
      <c r="O576" s="447"/>
      <c r="P576" s="446"/>
      <c r="Q576" s="115"/>
      <c r="R576" s="36"/>
      <c r="S576" s="105"/>
      <c r="T576" s="18"/>
      <c r="U576" s="480"/>
      <c r="V576" s="464"/>
      <c r="W576" s="464"/>
      <c r="X576" s="470"/>
      <c r="Y576" s="447"/>
      <c r="Z576" s="447"/>
      <c r="AA576" s="447"/>
      <c r="AB576" s="446"/>
      <c r="AC576" s="115"/>
      <c r="AD576" s="36"/>
    </row>
    <row r="577" spans="1:30" ht="28.5" outlineLevel="1">
      <c r="A577" s="104"/>
      <c r="B577" s="111"/>
      <c r="C577" s="472"/>
      <c r="D577" s="475"/>
      <c r="E577" s="478"/>
      <c r="F577" s="204" t="s">
        <v>985</v>
      </c>
      <c r="G577" s="135"/>
      <c r="H577" s="23"/>
      <c r="I577" s="480"/>
      <c r="J577" s="464"/>
      <c r="K577" s="464"/>
      <c r="L577" s="470"/>
      <c r="M577" s="447"/>
      <c r="N577" s="447"/>
      <c r="O577" s="447"/>
      <c r="P577" s="446"/>
      <c r="Q577" s="115"/>
      <c r="R577" s="36"/>
      <c r="S577" s="105"/>
      <c r="T577" s="23"/>
      <c r="U577" s="480"/>
      <c r="V577" s="464"/>
      <c r="W577" s="464"/>
      <c r="X577" s="470"/>
      <c r="Y577" s="447"/>
      <c r="Z577" s="447"/>
      <c r="AA577" s="447"/>
      <c r="AB577" s="446"/>
      <c r="AC577" s="115"/>
      <c r="AD577" s="36"/>
    </row>
    <row r="578" spans="1:30" ht="28.5" outlineLevel="1">
      <c r="A578" s="104"/>
      <c r="B578" s="111"/>
      <c r="C578" s="472"/>
      <c r="D578" s="475"/>
      <c r="E578" s="479"/>
      <c r="F578" s="190" t="s">
        <v>986</v>
      </c>
      <c r="G578" s="124" t="s">
        <v>73</v>
      </c>
      <c r="H578" s="19"/>
      <c r="I578" s="469"/>
      <c r="J578" s="464"/>
      <c r="K578" s="464"/>
      <c r="L578" s="470"/>
      <c r="M578" s="447"/>
      <c r="N578" s="447"/>
      <c r="O578" s="447"/>
      <c r="P578" s="446"/>
      <c r="Q578" s="115"/>
      <c r="R578" s="36"/>
      <c r="S578" s="105"/>
      <c r="T578" s="19"/>
      <c r="U578" s="469"/>
      <c r="V578" s="464"/>
      <c r="W578" s="464"/>
      <c r="X578" s="470"/>
      <c r="Y578" s="447"/>
      <c r="Z578" s="447"/>
      <c r="AA578" s="447"/>
      <c r="AB578" s="446"/>
      <c r="AC578" s="115"/>
      <c r="AD578" s="36"/>
    </row>
    <row r="579" spans="1:30" ht="28.5" outlineLevel="1">
      <c r="A579" s="104"/>
      <c r="B579" s="111"/>
      <c r="C579" s="472"/>
      <c r="D579" s="475"/>
      <c r="E579" s="477">
        <v>5</v>
      </c>
      <c r="F579" s="188" t="s">
        <v>796</v>
      </c>
      <c r="G579" s="112"/>
      <c r="H579" s="17"/>
      <c r="I579" s="468"/>
      <c r="J579" s="464" t="str">
        <f>IF(COUNTIF(H579:H580,"N/A")=2,"N/A",IF(COUNT(H579:H580)=0,"",IF(SUM(H579:H580)=0,0,IF(AVERAGE(H579:H580)&lt;1,1,IF(AVERAGE(H579:H580)=1,2)))))</f>
        <v/>
      </c>
      <c r="K579" s="464"/>
      <c r="L579" s="470"/>
      <c r="M579" s="447"/>
      <c r="N579" s="447"/>
      <c r="O579" s="447"/>
      <c r="P579" s="446"/>
      <c r="Q579" s="115"/>
      <c r="R579" s="36"/>
      <c r="S579" s="105"/>
      <c r="T579" s="17"/>
      <c r="U579" s="468"/>
      <c r="V579" s="464" t="str">
        <f>IF(COUNTIF(T579:T580,"N/A")=3,"N/A",IF(COUNT(T579:T580)=0,"",IF(SUM(T579:T580)=0,0,IF(AVERAGE(T579:T580)&lt;1,1,IF(AVERAGE(T579:T580)=1,2)))))</f>
        <v/>
      </c>
      <c r="W579" s="464"/>
      <c r="X579" s="470"/>
      <c r="Y579" s="447"/>
      <c r="Z579" s="447"/>
      <c r="AA579" s="447"/>
      <c r="AB579" s="446"/>
      <c r="AC579" s="115"/>
      <c r="AD579" s="36"/>
    </row>
    <row r="580" spans="1:30" ht="18.75" customHeight="1" outlineLevel="1">
      <c r="A580" s="104"/>
      <c r="B580" s="111"/>
      <c r="C580" s="472"/>
      <c r="D580" s="475"/>
      <c r="E580" s="478"/>
      <c r="F580" s="189" t="s">
        <v>987</v>
      </c>
      <c r="G580" s="114"/>
      <c r="H580" s="20"/>
      <c r="I580" s="480"/>
      <c r="J580" s="464"/>
      <c r="K580" s="464"/>
      <c r="L580" s="470"/>
      <c r="M580" s="447"/>
      <c r="N580" s="447"/>
      <c r="O580" s="447"/>
      <c r="P580" s="446"/>
      <c r="Q580" s="115"/>
      <c r="R580" s="36"/>
      <c r="S580" s="105"/>
      <c r="T580" s="18"/>
      <c r="U580" s="480"/>
      <c r="V580" s="464"/>
      <c r="W580" s="464"/>
      <c r="X580" s="470"/>
      <c r="Y580" s="447"/>
      <c r="Z580" s="447"/>
      <c r="AA580" s="447"/>
      <c r="AB580" s="446"/>
      <c r="AC580" s="115"/>
      <c r="AD580" s="36"/>
    </row>
    <row r="581" spans="1:30" ht="28.5" outlineLevel="1">
      <c r="A581" s="104"/>
      <c r="B581" s="111"/>
      <c r="C581" s="471" t="s">
        <v>759</v>
      </c>
      <c r="D581" s="474" t="s">
        <v>769</v>
      </c>
      <c r="E581" s="477">
        <v>3</v>
      </c>
      <c r="F581" s="188" t="s">
        <v>797</v>
      </c>
      <c r="G581" s="112"/>
      <c r="H581" s="218"/>
      <c r="I581" s="468"/>
      <c r="J581" s="464" t="str">
        <f>IF(COUNTIF(H581:H582,"N/A")=2,"N/A",IF(COUNT(H581:H582)=0,"",IF(SUM(H581:H582)=0,0,IF(AVERAGE(H581:H582)&lt;0.5,1,IF(AVERAGE(H581:H582)=1,3,2)))))</f>
        <v/>
      </c>
      <c r="K581" s="464" t="str">
        <f>IF(COUNTIF(J581:J584,"N/A")=2,"N/A",IF(COUNT(J581:J584)=0,"",IF(COUNTIF(J581,"N/A")=1,SUM(J581:J584,3),IF(COUNTIF(J583,"N/A")=1,SUM(J581:J584,2),SUM(J581:J584)))))</f>
        <v/>
      </c>
      <c r="L581" s="470" t="str">
        <f>IF($K581="N/A","na",IF($K581="","",IF($K581&gt;0,1,"")))</f>
        <v/>
      </c>
      <c r="M581" s="447" t="str">
        <f>IF($K581="N/A","na",IF($K581="","",IF($K581&gt;1,1,"")))</f>
        <v/>
      </c>
      <c r="N581" s="447" t="str">
        <f>IF($K581="N/A","na",IF($K581="","",IF($K581&gt;2,1,"")))</f>
        <v/>
      </c>
      <c r="O581" s="447" t="str">
        <f>IF($K581="N/A","na",IF($K581="","",IF($K581&gt;3,1,"")))</f>
        <v/>
      </c>
      <c r="P581" s="446" t="str">
        <f>IF($K581="N/A","na",IF($K581="","",IF($K581&gt;4,1,"")))</f>
        <v/>
      </c>
      <c r="Q581" s="115"/>
      <c r="R581" s="36"/>
      <c r="S581" s="105"/>
      <c r="T581" s="17"/>
      <c r="U581" s="468"/>
      <c r="V581" s="464" t="str">
        <f>IF(COUNTIF(T581:T582,"N/A")=2,"N/A",IF(COUNT(T581:T582)=0,"",IF(SUM(T581:T582)=0,0,IF(AVERAGE(T581:T582)&lt;0.5,1,IF(AVERAGE(T581:T582)=1,3,2)))))</f>
        <v/>
      </c>
      <c r="W581" s="464" t="str">
        <f>IF(COUNTIF(V581:V584,"N/A")=2,"N/A",IF(V581&lt;3,V581,IF(COUNT(V581:V584)=0,"",SUMIF(V581:V584,"&lt;&gt;N/A"))))</f>
        <v/>
      </c>
      <c r="X581" s="470" t="str">
        <f>IF($W581="N/A","na",IF($W581="","",IF($W581&gt;0,1,"")))</f>
        <v/>
      </c>
      <c r="Y581" s="447" t="str">
        <f>IF($W581="N/A","na",IF($W581="","",IF($W581&gt;1,1,"")))</f>
        <v/>
      </c>
      <c r="Z581" s="447" t="str">
        <f>IF($W581="N/A","na",IF($W581="","",IF($W581&gt;2,1,"")))</f>
        <v/>
      </c>
      <c r="AA581" s="447" t="str">
        <f>IF($W581="N/A","na",IF($W581="","",IF($W581&gt;3,1,"")))</f>
        <v/>
      </c>
      <c r="AB581" s="446" t="str">
        <f>IF($W581="N/A","na",IF($W581="","",IF($W581&gt;4,1,"")))</f>
        <v/>
      </c>
      <c r="AC581" s="115"/>
      <c r="AD581" s="36"/>
    </row>
    <row r="582" spans="1:30" ht="28.5" outlineLevel="1">
      <c r="A582" s="104"/>
      <c r="B582" s="111"/>
      <c r="C582" s="472"/>
      <c r="D582" s="475"/>
      <c r="E582" s="478"/>
      <c r="F582" s="189" t="s">
        <v>798</v>
      </c>
      <c r="G582" s="127" t="s">
        <v>74</v>
      </c>
      <c r="H582" s="19"/>
      <c r="I582" s="480"/>
      <c r="J582" s="464"/>
      <c r="K582" s="464"/>
      <c r="L582" s="470"/>
      <c r="M582" s="447"/>
      <c r="N582" s="447"/>
      <c r="O582" s="447"/>
      <c r="P582" s="446"/>
      <c r="Q582" s="115"/>
      <c r="R582" s="36"/>
      <c r="S582" s="105"/>
      <c r="T582" s="18"/>
      <c r="U582" s="480"/>
      <c r="V582" s="464"/>
      <c r="W582" s="464"/>
      <c r="X582" s="470"/>
      <c r="Y582" s="447"/>
      <c r="Z582" s="447"/>
      <c r="AA582" s="447"/>
      <c r="AB582" s="446"/>
      <c r="AC582" s="115"/>
      <c r="AD582" s="36"/>
    </row>
    <row r="583" spans="1:30" ht="28.5" outlineLevel="1">
      <c r="A583" s="104"/>
      <c r="B583" s="111"/>
      <c r="C583" s="472"/>
      <c r="D583" s="475"/>
      <c r="E583" s="477">
        <v>5</v>
      </c>
      <c r="F583" s="188" t="s">
        <v>799</v>
      </c>
      <c r="G583" s="112"/>
      <c r="H583" s="218"/>
      <c r="I583" s="468"/>
      <c r="J583" s="464" t="str">
        <f>IF(COUNTIF(H583:H584,"N/A")=2,"N/A",IF(COUNT(H583:H584)=0,"",IF(SUM(H583:H584)=0,0,IF(AVERAGE(H583:H584)&lt;1,1,IF(AVERAGE(H583:H584)=1,2)))))</f>
        <v/>
      </c>
      <c r="K583" s="464"/>
      <c r="L583" s="470"/>
      <c r="M583" s="447"/>
      <c r="N583" s="447"/>
      <c r="O583" s="447"/>
      <c r="P583" s="446"/>
      <c r="Q583" s="115"/>
      <c r="R583" s="36"/>
      <c r="S583" s="105"/>
      <c r="T583" s="17"/>
      <c r="U583" s="468"/>
      <c r="V583" s="464" t="str">
        <f>IF(COUNTIF(T583:T584,"N/A")=2,"N/A",IF(COUNT(T583:T584)=0,"",IF(SUM(T583:T584)=0,0,IF(AVERAGE(T583:T584)&lt;1,1,IF(AVERAGE(T583:T584)=1,2)))))</f>
        <v/>
      </c>
      <c r="W583" s="464"/>
      <c r="X583" s="470"/>
      <c r="Y583" s="447"/>
      <c r="Z583" s="447"/>
      <c r="AA583" s="447"/>
      <c r="AB583" s="446"/>
      <c r="AC583" s="115"/>
      <c r="AD583" s="36"/>
    </row>
    <row r="584" spans="1:30" ht="28.5" outlineLevel="1">
      <c r="A584" s="104"/>
      <c r="B584" s="111"/>
      <c r="C584" s="473"/>
      <c r="D584" s="476"/>
      <c r="E584" s="479"/>
      <c r="F584" s="190" t="s">
        <v>800</v>
      </c>
      <c r="G584" s="117"/>
      <c r="H584" s="19"/>
      <c r="I584" s="469"/>
      <c r="J584" s="464"/>
      <c r="K584" s="464"/>
      <c r="L584" s="470"/>
      <c r="M584" s="447"/>
      <c r="N584" s="447"/>
      <c r="O584" s="447"/>
      <c r="P584" s="446"/>
      <c r="Q584" s="115"/>
      <c r="R584" s="36"/>
      <c r="S584" s="105"/>
      <c r="T584" s="19"/>
      <c r="U584" s="469"/>
      <c r="V584" s="464"/>
      <c r="W584" s="464"/>
      <c r="X584" s="470"/>
      <c r="Y584" s="447"/>
      <c r="Z584" s="447"/>
      <c r="AA584" s="447"/>
      <c r="AB584" s="446"/>
      <c r="AC584" s="115"/>
      <c r="AD584" s="36"/>
    </row>
    <row r="585" spans="1:30" ht="42.75" outlineLevel="1">
      <c r="A585" s="104"/>
      <c r="B585" s="111"/>
      <c r="C585" s="268" t="s">
        <v>760</v>
      </c>
      <c r="D585" s="269" t="s">
        <v>770</v>
      </c>
      <c r="E585" s="203">
        <v>3</v>
      </c>
      <c r="F585" s="206" t="s">
        <v>801</v>
      </c>
      <c r="G585" s="112"/>
      <c r="H585" s="17"/>
      <c r="I585" s="29"/>
      <c r="J585" s="27" t="str">
        <f>IF(COUNTIF(H585:H585,"N/A")=1,"N/A",IF(COUNT(H585:H585)=0,"",IF(SUM(H585:H585)=0,0,IF(AVERAGE(H585:H585)&lt;0.5,1,IF(AVERAGE(H585:H585)=1,5,3)))))</f>
        <v/>
      </c>
      <c r="K585" s="27" t="str">
        <f>IF(COUNTIF(J585:J585,"N/A")=1,"N/A",IF(COUNT(J585:J585)=0,"",SUMIF(J585:J585,"&lt;&gt;N/A")))</f>
        <v/>
      </c>
      <c r="L585" s="267" t="str">
        <f>IF($K585="N/A","na",IF($K585="","",IF($K585&gt;0,1,"")))</f>
        <v/>
      </c>
      <c r="M585" s="266" t="str">
        <f>IF($K585="N/A","na",IF($K585="","",IF($K585&gt;1,1,"")))</f>
        <v/>
      </c>
      <c r="N585" s="266" t="str">
        <f>IF($K585="N/A","na",IF($K585="","",IF($K585&gt;2,1,"")))</f>
        <v/>
      </c>
      <c r="O585" s="266" t="str">
        <f>IF($K585="N/A","na",IF($K585="","",IF($K585&gt;3,1,"")))</f>
        <v/>
      </c>
      <c r="P585" s="264" t="str">
        <f>IF($K585="N/A","na",IF($K585="","",IF($K585&gt;4,1,"")))</f>
        <v/>
      </c>
      <c r="Q585" s="115"/>
      <c r="R585" s="36"/>
      <c r="S585" s="105"/>
      <c r="T585" s="218"/>
      <c r="U585" s="29"/>
      <c r="V585" s="27" t="str">
        <f>IF(COUNTIF(T585:T585,"N/A")=1,"N/A",IF(COUNT(T585:T585)=0,"",IF(SUM(T585:T585)=0,0,IF(AVERAGE(T585:T585)&lt;0.5,1,IF(AVERAGE(T585:T585)=1,5,3)))))</f>
        <v/>
      </c>
      <c r="W585" s="27" t="str">
        <f>IF(COUNTIF(V585:V585,"N/A")=2,"N/A",IF(V585&lt;3,V585,IF(COUNT(V585:V585)=0,"",SUMIF(V585:V585,"&lt;&gt;N/A"))))</f>
        <v/>
      </c>
      <c r="X585" s="267" t="str">
        <f>IF($W585="N/A","na",IF($W585="","",IF($W585&gt;0,1,"")))</f>
        <v/>
      </c>
      <c r="Y585" s="266" t="str">
        <f>IF($W585="N/A","na",IF($W585="","",IF($W585&gt;1,1,"")))</f>
        <v/>
      </c>
      <c r="Z585" s="266" t="str">
        <f>IF($W585="N/A","na",IF($W585="","",IF($W585&gt;2,1,"")))</f>
        <v/>
      </c>
      <c r="AA585" s="266" t="str">
        <f>IF($W585="N/A","na",IF($W585="","",IF($W585&gt;3,1,"")))</f>
        <v/>
      </c>
      <c r="AB585" s="264" t="str">
        <f>IF($W585="N/A","na",IF($W585="","",IF($W585&gt;4,1,"")))</f>
        <v/>
      </c>
      <c r="AC585" s="115"/>
      <c r="AD585" s="36"/>
    </row>
    <row r="586" spans="1:30" ht="14.25" customHeight="1" outlineLevel="1">
      <c r="A586" s="104"/>
      <c r="B586" s="111"/>
      <c r="C586" s="523" t="s">
        <v>761</v>
      </c>
      <c r="D586" s="522" t="s">
        <v>812</v>
      </c>
      <c r="E586" s="477">
        <v>5</v>
      </c>
      <c r="F586" s="197" t="s">
        <v>802</v>
      </c>
      <c r="G586" s="122" t="s">
        <v>76</v>
      </c>
      <c r="H586" s="20"/>
      <c r="I586" s="33" t="s">
        <v>807</v>
      </c>
      <c r="J586" s="464" t="str">
        <f>IF(COUNTIF(H586:H590,"N/A")=4,"N/A",IF(COUNT(H586:H590)=0,"",IF(SUM(H586:H590)=0,0,IF(AVERAGE(H586:H590)&lt;0.5,2,IF(AVERAGE(H586:H590)=1,5,4)))))</f>
        <v/>
      </c>
      <c r="K586" s="464" t="str">
        <f>IF(COUNTIF(J586:J590,"N/A")=2,"N/A",IF(COUNT(J586:J590)=0,"",SUMIF(J586:J590,"&lt;&gt;N/A")))</f>
        <v/>
      </c>
      <c r="L586" s="470" t="str">
        <f>IF($K586="N/A","na",IF($K586="","",IF($K586&gt;0,1,"")))</f>
        <v/>
      </c>
      <c r="M586" s="447" t="str">
        <f>IF($K586="N/A","na",IF($K586="","",IF($K586&gt;1,1,"")))</f>
        <v/>
      </c>
      <c r="N586" s="447" t="str">
        <f>IF($K586="N/A","na",IF($K586="","",IF($K586&gt;2,1,"")))</f>
        <v/>
      </c>
      <c r="O586" s="447" t="str">
        <f>IF($K586="N/A","na",IF($K586="","",IF($K586&gt;3,1,"")))</f>
        <v/>
      </c>
      <c r="P586" s="446" t="str">
        <f>IF($K586="N/A","na",IF($K586="","",IF($K586&gt;4,1,"")))</f>
        <v/>
      </c>
      <c r="Q586" s="115"/>
      <c r="R586" s="36"/>
      <c r="S586" s="105"/>
      <c r="T586" s="24"/>
      <c r="U586" s="33"/>
      <c r="V586" s="464" t="str">
        <f>IF(COUNTIF(T586:T589,"N/A")=5,"N/A",IF(COUNT(T586:T589)=0,"",IF(SUM(T586:T589)=0,0,IF(AVERAGE(T586:T589)&lt;0.5,1,IF(AVERAGE(T586:T589)=1,3,2)))))</f>
        <v/>
      </c>
      <c r="W586" s="464" t="str">
        <f>IF(COUNTIF(V586:V590,"N/A")=2,"N/A",IF(V586&lt;3,V586,IF(COUNT(V586:V590)=0,"",SUMIF(V586:V590,"&lt;&gt;N/A"))))</f>
        <v/>
      </c>
      <c r="X586" s="470" t="str">
        <f>IF($W586="N/A","na",IF($W586="","",IF($W586&gt;0,1,"")))</f>
        <v/>
      </c>
      <c r="Y586" s="447" t="str">
        <f>IF($W586="N/A","na",IF($W586="","",IF($W586&gt;1,1,"")))</f>
        <v/>
      </c>
      <c r="Z586" s="447" t="str">
        <f>IF($W586="N/A","na",IF($W586="","",IF($W586&gt;2,1,"")))</f>
        <v/>
      </c>
      <c r="AA586" s="447" t="str">
        <f>IF($W586="N/A","na",IF($W586="","",IF($W586&gt;3,1,"")))</f>
        <v/>
      </c>
      <c r="AB586" s="446" t="str">
        <f>IF($W586="N/A","na",IF($W586="","",IF($W586&gt;4,1,"")))</f>
        <v/>
      </c>
      <c r="AC586" s="115"/>
      <c r="AD586" s="36"/>
    </row>
    <row r="587" spans="1:30" ht="14.25" customHeight="1" outlineLevel="1">
      <c r="A587" s="104"/>
      <c r="B587" s="111"/>
      <c r="C587" s="523"/>
      <c r="D587" s="522"/>
      <c r="E587" s="478"/>
      <c r="F587" s="189" t="s">
        <v>803</v>
      </c>
      <c r="G587" s="118" t="s">
        <v>77</v>
      </c>
      <c r="H587" s="25"/>
      <c r="I587" s="34" t="s">
        <v>808</v>
      </c>
      <c r="J587" s="464"/>
      <c r="K587" s="464"/>
      <c r="L587" s="470"/>
      <c r="M587" s="447"/>
      <c r="N587" s="447"/>
      <c r="O587" s="447"/>
      <c r="P587" s="446"/>
      <c r="Q587" s="115"/>
      <c r="R587" s="36"/>
      <c r="S587" s="105"/>
      <c r="T587" s="25"/>
      <c r="U587" s="34"/>
      <c r="V587" s="464"/>
      <c r="W587" s="464"/>
      <c r="X587" s="470"/>
      <c r="Y587" s="447"/>
      <c r="Z587" s="447"/>
      <c r="AA587" s="447"/>
      <c r="AB587" s="446"/>
      <c r="AC587" s="115"/>
      <c r="AD587" s="36"/>
    </row>
    <row r="588" spans="1:30" ht="14.25" customHeight="1" outlineLevel="1">
      <c r="A588" s="104"/>
      <c r="B588" s="111"/>
      <c r="C588" s="523"/>
      <c r="D588" s="522"/>
      <c r="E588" s="478"/>
      <c r="F588" s="189" t="s">
        <v>804</v>
      </c>
      <c r="G588" s="118" t="s">
        <v>78</v>
      </c>
      <c r="H588" s="25"/>
      <c r="I588" s="34" t="s">
        <v>809</v>
      </c>
      <c r="J588" s="464"/>
      <c r="K588" s="464"/>
      <c r="L588" s="470"/>
      <c r="M588" s="447"/>
      <c r="N588" s="447"/>
      <c r="O588" s="447"/>
      <c r="P588" s="446"/>
      <c r="Q588" s="115"/>
      <c r="R588" s="36"/>
      <c r="S588" s="105"/>
      <c r="T588" s="25"/>
      <c r="U588" s="34"/>
      <c r="V588" s="464"/>
      <c r="W588" s="464"/>
      <c r="X588" s="470"/>
      <c r="Y588" s="447"/>
      <c r="Z588" s="447"/>
      <c r="AA588" s="447"/>
      <c r="AB588" s="446"/>
      <c r="AC588" s="115"/>
      <c r="AD588" s="36"/>
    </row>
    <row r="589" spans="1:30" ht="14.25" customHeight="1" outlineLevel="1">
      <c r="A589" s="104"/>
      <c r="B589" s="111"/>
      <c r="C589" s="523"/>
      <c r="D589" s="522"/>
      <c r="E589" s="478"/>
      <c r="F589" s="204" t="s">
        <v>805</v>
      </c>
      <c r="G589" s="124" t="s">
        <v>79</v>
      </c>
      <c r="H589" s="26"/>
      <c r="I589" s="34" t="s">
        <v>810</v>
      </c>
      <c r="J589" s="464"/>
      <c r="K589" s="464"/>
      <c r="L589" s="470"/>
      <c r="M589" s="447"/>
      <c r="N589" s="447"/>
      <c r="O589" s="447"/>
      <c r="P589" s="446"/>
      <c r="Q589" s="115"/>
      <c r="R589" s="36"/>
      <c r="S589" s="105"/>
      <c r="T589" s="26"/>
      <c r="U589" s="34"/>
      <c r="V589" s="464"/>
      <c r="W589" s="464"/>
      <c r="X589" s="470"/>
      <c r="Y589" s="447"/>
      <c r="Z589" s="447"/>
      <c r="AA589" s="447"/>
      <c r="AB589" s="446"/>
      <c r="AC589" s="115"/>
      <c r="AD589" s="36"/>
    </row>
    <row r="590" spans="1:30" ht="16.5" customHeight="1" outlineLevel="1" thickBot="1">
      <c r="A590" s="142"/>
      <c r="B590" s="132"/>
      <c r="C590" s="523"/>
      <c r="D590" s="522"/>
      <c r="E590" s="479"/>
      <c r="F590" s="190" t="s">
        <v>806</v>
      </c>
      <c r="G590" s="124" t="s">
        <v>80</v>
      </c>
      <c r="H590" s="19"/>
      <c r="I590" s="31" t="s">
        <v>811</v>
      </c>
      <c r="J590" s="464"/>
      <c r="K590" s="464"/>
      <c r="L590" s="511"/>
      <c r="M590" s="509"/>
      <c r="N590" s="509"/>
      <c r="O590" s="509"/>
      <c r="P590" s="510"/>
      <c r="Q590" s="141"/>
      <c r="R590" s="37"/>
      <c r="S590" s="105"/>
      <c r="T590" s="19"/>
      <c r="U590" s="31"/>
      <c r="V590" s="464"/>
      <c r="W590" s="464"/>
      <c r="X590" s="511"/>
      <c r="Y590" s="509"/>
      <c r="Z590" s="509"/>
      <c r="AA590" s="509"/>
      <c r="AB590" s="510"/>
      <c r="AC590" s="141"/>
      <c r="AD590" s="37"/>
    </row>
    <row r="591" spans="1:30" ht="15.75" thickTop="1"/>
  </sheetData>
  <sheetProtection algorithmName="SHA-512" hashValue="5ClZdqGtt3KxDNyZExnTn2RJ36ZQ0aetV9r1U9BYymmnETDKmj3KtTHZ7h4Hwt2nwvQj/O/1oNj9BsPzyE8UHg==" saltValue="MR3gJDB0Fh7K3KZXxhgKNw==" spinCount="100000" sheet="1" selectLockedCells="1"/>
  <mergeCells count="2100">
    <mergeCell ref="E567:E571"/>
    <mergeCell ref="I567:I571"/>
    <mergeCell ref="J567:J571"/>
    <mergeCell ref="U567:U571"/>
    <mergeCell ref="V567:V571"/>
    <mergeCell ref="C567:C572"/>
    <mergeCell ref="D567:D572"/>
    <mergeCell ref="B3:D3"/>
    <mergeCell ref="E3:F3"/>
    <mergeCell ref="B4:D4"/>
    <mergeCell ref="E4:F4"/>
    <mergeCell ref="B5:D5"/>
    <mergeCell ref="AA557:AA560"/>
    <mergeCell ref="AB557:AB560"/>
    <mergeCell ref="I559:I560"/>
    <mergeCell ref="J559:J560"/>
    <mergeCell ref="U559:U560"/>
    <mergeCell ref="V559:V560"/>
    <mergeCell ref="C561:C566"/>
    <mergeCell ref="D561:D566"/>
    <mergeCell ref="E561:E564"/>
    <mergeCell ref="I561:I564"/>
    <mergeCell ref="J561:J564"/>
    <mergeCell ref="K561:K566"/>
    <mergeCell ref="L561:L566"/>
    <mergeCell ref="M561:M566"/>
    <mergeCell ref="N561:N566"/>
    <mergeCell ref="O561:O566"/>
    <mergeCell ref="P561:P566"/>
    <mergeCell ref="U561:U564"/>
    <mergeCell ref="V561:V564"/>
    <mergeCell ref="W561:W566"/>
    <mergeCell ref="X561:X566"/>
    <mergeCell ref="Y561:Y566"/>
    <mergeCell ref="Z561:Z566"/>
    <mergeCell ref="AA561:AA566"/>
    <mergeCell ref="AB561:AB566"/>
    <mergeCell ref="E565:E566"/>
    <mergeCell ref="I565:I566"/>
    <mergeCell ref="J565:J566"/>
    <mergeCell ref="U565:U566"/>
    <mergeCell ref="V565:V566"/>
    <mergeCell ref="C557:C560"/>
    <mergeCell ref="D557:D560"/>
    <mergeCell ref="E557:E558"/>
    <mergeCell ref="I557:I558"/>
    <mergeCell ref="J557:J558"/>
    <mergeCell ref="K557:K560"/>
    <mergeCell ref="L557:L560"/>
    <mergeCell ref="M557:M560"/>
    <mergeCell ref="N557:N560"/>
    <mergeCell ref="O557:O560"/>
    <mergeCell ref="P557:P560"/>
    <mergeCell ref="U557:U558"/>
    <mergeCell ref="V557:V558"/>
    <mergeCell ref="W557:W560"/>
    <mergeCell ref="X557:X560"/>
    <mergeCell ref="Y557:Y560"/>
    <mergeCell ref="Z557:Z560"/>
    <mergeCell ref="C553:C556"/>
    <mergeCell ref="D553:D556"/>
    <mergeCell ref="E553:E555"/>
    <mergeCell ref="I553:I555"/>
    <mergeCell ref="J553:J555"/>
    <mergeCell ref="K553:K556"/>
    <mergeCell ref="U553:U555"/>
    <mergeCell ref="V553:V555"/>
    <mergeCell ref="W553:W556"/>
    <mergeCell ref="X553:X556"/>
    <mergeCell ref="Y553:Y556"/>
    <mergeCell ref="Z553:Z556"/>
    <mergeCell ref="AA553:AA556"/>
    <mergeCell ref="AB553:AB556"/>
    <mergeCell ref="L553:L556"/>
    <mergeCell ref="M553:M556"/>
    <mergeCell ref="N553:N556"/>
    <mergeCell ref="O553:O556"/>
    <mergeCell ref="P553:P556"/>
    <mergeCell ref="C545:C552"/>
    <mergeCell ref="D545:D552"/>
    <mergeCell ref="E545:E548"/>
    <mergeCell ref="I545:I548"/>
    <mergeCell ref="J545:J548"/>
    <mergeCell ref="K545:K552"/>
    <mergeCell ref="L545:L552"/>
    <mergeCell ref="M545:M552"/>
    <mergeCell ref="N545:N552"/>
    <mergeCell ref="O545:O552"/>
    <mergeCell ref="P545:P552"/>
    <mergeCell ref="U545:U548"/>
    <mergeCell ref="V545:V548"/>
    <mergeCell ref="W545:W552"/>
    <mergeCell ref="X545:X552"/>
    <mergeCell ref="Y545:Y552"/>
    <mergeCell ref="V549:V552"/>
    <mergeCell ref="AA581:AA584"/>
    <mergeCell ref="AB581:AB584"/>
    <mergeCell ref="E583:E584"/>
    <mergeCell ref="I583:I584"/>
    <mergeCell ref="J583:J584"/>
    <mergeCell ref="U583:U584"/>
    <mergeCell ref="V583:V584"/>
    <mergeCell ref="C581:C584"/>
    <mergeCell ref="D581:D584"/>
    <mergeCell ref="E581:E582"/>
    <mergeCell ref="I581:I582"/>
    <mergeCell ref="J581:J582"/>
    <mergeCell ref="K581:K584"/>
    <mergeCell ref="L581:L584"/>
    <mergeCell ref="M581:M584"/>
    <mergeCell ref="N581:N584"/>
    <mergeCell ref="C586:C590"/>
    <mergeCell ref="D586:D590"/>
    <mergeCell ref="K586:K590"/>
    <mergeCell ref="L586:L590"/>
    <mergeCell ref="M586:M590"/>
    <mergeCell ref="N586:N590"/>
    <mergeCell ref="O586:O590"/>
    <mergeCell ref="P586:P590"/>
    <mergeCell ref="W586:W590"/>
    <mergeCell ref="X586:X590"/>
    <mergeCell ref="Y586:Y590"/>
    <mergeCell ref="Z586:Z590"/>
    <mergeCell ref="V586:V590"/>
    <mergeCell ref="AA586:AA590"/>
    <mergeCell ref="AB586:AB590"/>
    <mergeCell ref="O581:O584"/>
    <mergeCell ref="P581:P584"/>
    <mergeCell ref="U581:U582"/>
    <mergeCell ref="V581:V582"/>
    <mergeCell ref="W581:W584"/>
    <mergeCell ref="X581:X584"/>
    <mergeCell ref="Y581:Y584"/>
    <mergeCell ref="Z581:Z584"/>
    <mergeCell ref="I575:I578"/>
    <mergeCell ref="J575:J578"/>
    <mergeCell ref="K575:K580"/>
    <mergeCell ref="L575:L580"/>
    <mergeCell ref="M575:M580"/>
    <mergeCell ref="N575:N580"/>
    <mergeCell ref="O575:O580"/>
    <mergeCell ref="P575:P580"/>
    <mergeCell ref="U575:U578"/>
    <mergeCell ref="V575:V578"/>
    <mergeCell ref="W575:W580"/>
    <mergeCell ref="X575:X580"/>
    <mergeCell ref="Y575:Y580"/>
    <mergeCell ref="Z575:Z580"/>
    <mergeCell ref="W541:W542"/>
    <mergeCell ref="X541:X542"/>
    <mergeCell ref="Y541:Y542"/>
    <mergeCell ref="Z541:Z542"/>
    <mergeCell ref="AA541:AA542"/>
    <mergeCell ref="AB541:AB542"/>
    <mergeCell ref="AA575:AA580"/>
    <mergeCell ref="AB575:AB580"/>
    <mergeCell ref="E579:E580"/>
    <mergeCell ref="I579:I580"/>
    <mergeCell ref="J579:J580"/>
    <mergeCell ref="U579:U580"/>
    <mergeCell ref="V579:V580"/>
    <mergeCell ref="K573:K574"/>
    <mergeCell ref="L573:L574"/>
    <mergeCell ref="M573:M574"/>
    <mergeCell ref="N573:N574"/>
    <mergeCell ref="O573:O574"/>
    <mergeCell ref="P573:P574"/>
    <mergeCell ref="W573:W574"/>
    <mergeCell ref="X573:X574"/>
    <mergeCell ref="Y573:Y574"/>
    <mergeCell ref="Z573:Z574"/>
    <mergeCell ref="AA573:AA574"/>
    <mergeCell ref="AB573:AB574"/>
    <mergeCell ref="Z545:Z552"/>
    <mergeCell ref="AA545:AA552"/>
    <mergeCell ref="AB545:AB552"/>
    <mergeCell ref="E549:E552"/>
    <mergeCell ref="I549:I552"/>
    <mergeCell ref="J549:J552"/>
    <mergeCell ref="U549:U552"/>
    <mergeCell ref="I451:I454"/>
    <mergeCell ref="I447:I450"/>
    <mergeCell ref="J447:J450"/>
    <mergeCell ref="J451:J454"/>
    <mergeCell ref="D541:D542"/>
    <mergeCell ref="K541:K542"/>
    <mergeCell ref="L541:L542"/>
    <mergeCell ref="M541:M542"/>
    <mergeCell ref="N541:N542"/>
    <mergeCell ref="O541:O542"/>
    <mergeCell ref="P541:P542"/>
    <mergeCell ref="B531:F531"/>
    <mergeCell ref="C532:F532"/>
    <mergeCell ref="C533:C536"/>
    <mergeCell ref="D533:D536"/>
    <mergeCell ref="E533:E534"/>
    <mergeCell ref="I533:I534"/>
    <mergeCell ref="J533:J534"/>
    <mergeCell ref="K533:K536"/>
    <mergeCell ref="L533:L536"/>
    <mergeCell ref="M533:M536"/>
    <mergeCell ref="N533:N536"/>
    <mergeCell ref="O533:O536"/>
    <mergeCell ref="P533:P536"/>
    <mergeCell ref="E535:E536"/>
    <mergeCell ref="I535:I536"/>
    <mergeCell ref="J535:J536"/>
    <mergeCell ref="K447:K454"/>
    <mergeCell ref="L447:L454"/>
    <mergeCell ref="M447:M454"/>
    <mergeCell ref="N447:N454"/>
    <mergeCell ref="O447:O454"/>
    <mergeCell ref="J315:J316"/>
    <mergeCell ref="V315:V316"/>
    <mergeCell ref="W326:W339"/>
    <mergeCell ref="X326:X339"/>
    <mergeCell ref="Y326:Y339"/>
    <mergeCell ref="Z326:Z339"/>
    <mergeCell ref="AA326:AA339"/>
    <mergeCell ref="AB326:AB339"/>
    <mergeCell ref="U336:U339"/>
    <mergeCell ref="V336:V339"/>
    <mergeCell ref="J343:J345"/>
    <mergeCell ref="U343:U345"/>
    <mergeCell ref="V343:V345"/>
    <mergeCell ref="U317:U319"/>
    <mergeCell ref="V317:V319"/>
    <mergeCell ref="N312:N316"/>
    <mergeCell ref="O312:O316"/>
    <mergeCell ref="V312:V314"/>
    <mergeCell ref="X312:X316"/>
    <mergeCell ref="U340:U342"/>
    <mergeCell ref="V340:V342"/>
    <mergeCell ref="P317:P324"/>
    <mergeCell ref="W317:W324"/>
    <mergeCell ref="X317:X324"/>
    <mergeCell ref="Y317:Y324"/>
    <mergeCell ref="Z317:Z324"/>
    <mergeCell ref="AA317:AA324"/>
    <mergeCell ref="AB317:AB324"/>
    <mergeCell ref="V320:V324"/>
    <mergeCell ref="M326:M339"/>
    <mergeCell ref="N326:N339"/>
    <mergeCell ref="O326:O339"/>
    <mergeCell ref="U479:U482"/>
    <mergeCell ref="V479:V482"/>
    <mergeCell ref="N340:N345"/>
    <mergeCell ref="Y312:Y316"/>
    <mergeCell ref="Z312:Z316"/>
    <mergeCell ref="AA312:AA316"/>
    <mergeCell ref="C302:F302"/>
    <mergeCell ref="E303:E308"/>
    <mergeCell ref="I303:I308"/>
    <mergeCell ref="K303:K311"/>
    <mergeCell ref="U303:U308"/>
    <mergeCell ref="W303:W311"/>
    <mergeCell ref="E309:E311"/>
    <mergeCell ref="I309:I311"/>
    <mergeCell ref="U309:U311"/>
    <mergeCell ref="E312:E314"/>
    <mergeCell ref="I312:I314"/>
    <mergeCell ref="K312:K316"/>
    <mergeCell ref="U312:U314"/>
    <mergeCell ref="W312:W316"/>
    <mergeCell ref="E315:E316"/>
    <mergeCell ref="I315:I316"/>
    <mergeCell ref="U315:U316"/>
    <mergeCell ref="V303:V308"/>
    <mergeCell ref="J303:J308"/>
    <mergeCell ref="J309:J311"/>
    <mergeCell ref="J312:J314"/>
    <mergeCell ref="C325:F325"/>
    <mergeCell ref="N317:N324"/>
    <mergeCell ref="O317:O324"/>
    <mergeCell ref="W340:W345"/>
    <mergeCell ref="X340:X345"/>
    <mergeCell ref="E154:E155"/>
    <mergeCell ref="I154:I155"/>
    <mergeCell ref="J154:J155"/>
    <mergeCell ref="U154:U155"/>
    <mergeCell ref="V154:V155"/>
    <mergeCell ref="C142:C149"/>
    <mergeCell ref="D142:D149"/>
    <mergeCell ref="K142:K149"/>
    <mergeCell ref="L142:L149"/>
    <mergeCell ref="M142:M149"/>
    <mergeCell ref="N142:N149"/>
    <mergeCell ref="O142:O149"/>
    <mergeCell ref="P142:P149"/>
    <mergeCell ref="W142:W149"/>
    <mergeCell ref="X142:X149"/>
    <mergeCell ref="Y142:Y149"/>
    <mergeCell ref="Z142:Z149"/>
    <mergeCell ref="C150:C155"/>
    <mergeCell ref="D150:D155"/>
    <mergeCell ref="E150:E153"/>
    <mergeCell ref="N150:N155"/>
    <mergeCell ref="O150:O155"/>
    <mergeCell ref="P150:P155"/>
    <mergeCell ref="E147:E149"/>
    <mergeCell ref="I147:I149"/>
    <mergeCell ref="J147:J149"/>
    <mergeCell ref="E142:E146"/>
    <mergeCell ref="I142:I146"/>
    <mergeCell ref="J142:J146"/>
    <mergeCell ref="C79:C84"/>
    <mergeCell ref="D79:D84"/>
    <mergeCell ref="I79:I82"/>
    <mergeCell ref="X79:X84"/>
    <mergeCell ref="Y79:Y84"/>
    <mergeCell ref="Z79:Z84"/>
    <mergeCell ref="J79:J82"/>
    <mergeCell ref="K79:K84"/>
    <mergeCell ref="L79:L84"/>
    <mergeCell ref="M79:M84"/>
    <mergeCell ref="N79:N84"/>
    <mergeCell ref="O79:O84"/>
    <mergeCell ref="P79:P84"/>
    <mergeCell ref="U79:U82"/>
    <mergeCell ref="V79:V82"/>
    <mergeCell ref="O140:O141"/>
    <mergeCell ref="P140:P141"/>
    <mergeCell ref="N140:N141"/>
    <mergeCell ref="I119:I122"/>
    <mergeCell ref="O116:O122"/>
    <mergeCell ref="O110:O115"/>
    <mergeCell ref="O125:O133"/>
    <mergeCell ref="P125:P133"/>
    <mergeCell ref="I134:I137"/>
    <mergeCell ref="I138:I139"/>
    <mergeCell ref="J134:J137"/>
    <mergeCell ref="J138:J139"/>
    <mergeCell ref="K134:K139"/>
    <mergeCell ref="L134:L139"/>
    <mergeCell ref="M134:M139"/>
    <mergeCell ref="N134:N139"/>
    <mergeCell ref="O134:O139"/>
    <mergeCell ref="J32:J35"/>
    <mergeCell ref="U36:U39"/>
    <mergeCell ref="I71:I72"/>
    <mergeCell ref="C66:C72"/>
    <mergeCell ref="U66:U70"/>
    <mergeCell ref="Y59:Y65"/>
    <mergeCell ref="I56:I58"/>
    <mergeCell ref="M50:M58"/>
    <mergeCell ref="N50:N58"/>
    <mergeCell ref="E83:E84"/>
    <mergeCell ref="I83:I84"/>
    <mergeCell ref="J83:J84"/>
    <mergeCell ref="U83:U84"/>
    <mergeCell ref="V83:V84"/>
    <mergeCell ref="E79:E82"/>
    <mergeCell ref="C73:C78"/>
    <mergeCell ref="D73:D78"/>
    <mergeCell ref="E45:E49"/>
    <mergeCell ref="D40:D49"/>
    <mergeCell ref="I45:I49"/>
    <mergeCell ref="J45:J49"/>
    <mergeCell ref="L40:L49"/>
    <mergeCell ref="M40:M49"/>
    <mergeCell ref="N40:N49"/>
    <mergeCell ref="O40:O49"/>
    <mergeCell ref="P40:P49"/>
    <mergeCell ref="C40:C49"/>
    <mergeCell ref="E73:E76"/>
    <mergeCell ref="I73:I76"/>
    <mergeCell ref="J73:J76"/>
    <mergeCell ref="K73:K78"/>
    <mergeCell ref="E77:E78"/>
    <mergeCell ref="C27:C31"/>
    <mergeCell ref="D27:D31"/>
    <mergeCell ref="E27:E29"/>
    <mergeCell ref="I27:I29"/>
    <mergeCell ref="J27:J29"/>
    <mergeCell ref="K27:K31"/>
    <mergeCell ref="L27:L31"/>
    <mergeCell ref="M27:M31"/>
    <mergeCell ref="N27:N31"/>
    <mergeCell ref="O27:O31"/>
    <mergeCell ref="P27:P31"/>
    <mergeCell ref="U27:U29"/>
    <mergeCell ref="V27:V29"/>
    <mergeCell ref="W27:W31"/>
    <mergeCell ref="X27:X31"/>
    <mergeCell ref="Y27:Y31"/>
    <mergeCell ref="E30:E31"/>
    <mergeCell ref="I30:I31"/>
    <mergeCell ref="J30:J31"/>
    <mergeCell ref="U30:U31"/>
    <mergeCell ref="V30:V31"/>
    <mergeCell ref="U518:U522"/>
    <mergeCell ref="V518:V522"/>
    <mergeCell ref="W518:W525"/>
    <mergeCell ref="X518:X525"/>
    <mergeCell ref="Y518:Y525"/>
    <mergeCell ref="Z518:Z525"/>
    <mergeCell ref="AA518:AA525"/>
    <mergeCell ref="AB518:AB525"/>
    <mergeCell ref="U523:U525"/>
    <mergeCell ref="V523:V525"/>
    <mergeCell ref="U512:U515"/>
    <mergeCell ref="V512:V515"/>
    <mergeCell ref="W512:W517"/>
    <mergeCell ref="X512:X517"/>
    <mergeCell ref="Y512:Y517"/>
    <mergeCell ref="Z512:Z517"/>
    <mergeCell ref="AA512:AA517"/>
    <mergeCell ref="AB512:AB517"/>
    <mergeCell ref="U516:U517"/>
    <mergeCell ref="V516:V517"/>
    <mergeCell ref="W526:W530"/>
    <mergeCell ref="X526:X530"/>
    <mergeCell ref="Y526:Y530"/>
    <mergeCell ref="Z526:Z530"/>
    <mergeCell ref="AA526:AA530"/>
    <mergeCell ref="AB526:AB530"/>
    <mergeCell ref="U535:U536"/>
    <mergeCell ref="V535:V536"/>
    <mergeCell ref="W537:W538"/>
    <mergeCell ref="X537:X538"/>
    <mergeCell ref="Y537:Y538"/>
    <mergeCell ref="Z537:Z538"/>
    <mergeCell ref="AA537:AA538"/>
    <mergeCell ref="AB537:AB538"/>
    <mergeCell ref="W539:W540"/>
    <mergeCell ref="X539:X540"/>
    <mergeCell ref="Y539:Y540"/>
    <mergeCell ref="Z539:Z540"/>
    <mergeCell ref="AA539:AA540"/>
    <mergeCell ref="AB539:AB540"/>
    <mergeCell ref="W533:W536"/>
    <mergeCell ref="X533:X536"/>
    <mergeCell ref="Y533:Y536"/>
    <mergeCell ref="Z533:Z536"/>
    <mergeCell ref="AA533:AA536"/>
    <mergeCell ref="AB533:AB536"/>
    <mergeCell ref="U533:U534"/>
    <mergeCell ref="V533:V534"/>
    <mergeCell ref="U526:U529"/>
    <mergeCell ref="V526:V529"/>
    <mergeCell ref="Z506:Z511"/>
    <mergeCell ref="AA506:AA511"/>
    <mergeCell ref="AB506:AB511"/>
    <mergeCell ref="U509:U511"/>
    <mergeCell ref="V509:V511"/>
    <mergeCell ref="U492:U497"/>
    <mergeCell ref="V492:V497"/>
    <mergeCell ref="W492:W498"/>
    <mergeCell ref="X492:X498"/>
    <mergeCell ref="Y492:Y498"/>
    <mergeCell ref="Z492:Z498"/>
    <mergeCell ref="AA492:AA498"/>
    <mergeCell ref="AB492:AB498"/>
    <mergeCell ref="U501:U503"/>
    <mergeCell ref="V501:V503"/>
    <mergeCell ref="W501:W505"/>
    <mergeCell ref="X501:X505"/>
    <mergeCell ref="Y501:Y505"/>
    <mergeCell ref="Z501:Z505"/>
    <mergeCell ref="AA501:AA505"/>
    <mergeCell ref="AB501:AB505"/>
    <mergeCell ref="U504:U505"/>
    <mergeCell ref="V504:V505"/>
    <mergeCell ref="U506:U508"/>
    <mergeCell ref="V506:V508"/>
    <mergeCell ref="W506:W511"/>
    <mergeCell ref="X506:X511"/>
    <mergeCell ref="Y506:Y511"/>
    <mergeCell ref="W479:W483"/>
    <mergeCell ref="X479:X483"/>
    <mergeCell ref="Y479:Y483"/>
    <mergeCell ref="Z479:Z483"/>
    <mergeCell ref="AA479:AA483"/>
    <mergeCell ref="AB479:AB483"/>
    <mergeCell ref="U485:U490"/>
    <mergeCell ref="V485:V490"/>
    <mergeCell ref="W485:W491"/>
    <mergeCell ref="X485:X491"/>
    <mergeCell ref="Y485:Y491"/>
    <mergeCell ref="Z485:Z491"/>
    <mergeCell ref="AA485:AA491"/>
    <mergeCell ref="AB485:AB491"/>
    <mergeCell ref="U468:U471"/>
    <mergeCell ref="V468:V471"/>
    <mergeCell ref="W468:W473"/>
    <mergeCell ref="X468:X473"/>
    <mergeCell ref="Y468:Y473"/>
    <mergeCell ref="Z468:Z473"/>
    <mergeCell ref="AA468:AA473"/>
    <mergeCell ref="AB468:AB473"/>
    <mergeCell ref="U472:U473"/>
    <mergeCell ref="V472:V473"/>
    <mergeCell ref="U474:U477"/>
    <mergeCell ref="V474:V477"/>
    <mergeCell ref="W474:W478"/>
    <mergeCell ref="X474:X478"/>
    <mergeCell ref="Y474:Y478"/>
    <mergeCell ref="Z474:Z478"/>
    <mergeCell ref="AA474:AA478"/>
    <mergeCell ref="AB474:AB478"/>
    <mergeCell ref="Y441:Y446"/>
    <mergeCell ref="Z441:Z446"/>
    <mergeCell ref="AA441:AA446"/>
    <mergeCell ref="AB441:AB446"/>
    <mergeCell ref="U445:U446"/>
    <mergeCell ref="V445:V446"/>
    <mergeCell ref="U457:U459"/>
    <mergeCell ref="V457:V459"/>
    <mergeCell ref="W457:W461"/>
    <mergeCell ref="X457:X461"/>
    <mergeCell ref="Y457:Y461"/>
    <mergeCell ref="Z457:Z461"/>
    <mergeCell ref="AA457:AA461"/>
    <mergeCell ref="AB457:AB461"/>
    <mergeCell ref="U460:U461"/>
    <mergeCell ref="V460:V461"/>
    <mergeCell ref="U462:U465"/>
    <mergeCell ref="V462:V465"/>
    <mergeCell ref="W462:W467"/>
    <mergeCell ref="X462:X467"/>
    <mergeCell ref="Y462:Y467"/>
    <mergeCell ref="Z462:Z467"/>
    <mergeCell ref="AA462:AA467"/>
    <mergeCell ref="AB462:AB467"/>
    <mergeCell ref="U466:U467"/>
    <mergeCell ref="V466:V467"/>
    <mergeCell ref="W428:W434"/>
    <mergeCell ref="X428:X434"/>
    <mergeCell ref="Y428:Y434"/>
    <mergeCell ref="Z428:Z434"/>
    <mergeCell ref="AA428:AA434"/>
    <mergeCell ref="AB428:AB434"/>
    <mergeCell ref="U433:U434"/>
    <mergeCell ref="V433:V434"/>
    <mergeCell ref="U447:U450"/>
    <mergeCell ref="V447:V450"/>
    <mergeCell ref="W447:W454"/>
    <mergeCell ref="X447:X454"/>
    <mergeCell ref="Y447:Y454"/>
    <mergeCell ref="Z447:Z454"/>
    <mergeCell ref="AA447:AA454"/>
    <mergeCell ref="AB447:AB454"/>
    <mergeCell ref="U451:U454"/>
    <mergeCell ref="V451:V454"/>
    <mergeCell ref="U435:U437"/>
    <mergeCell ref="V435:V437"/>
    <mergeCell ref="W435:W440"/>
    <mergeCell ref="X435:X440"/>
    <mergeCell ref="Y435:Y440"/>
    <mergeCell ref="Z435:Z440"/>
    <mergeCell ref="AA435:AA440"/>
    <mergeCell ref="AB435:AB440"/>
    <mergeCell ref="U438:U440"/>
    <mergeCell ref="V438:V440"/>
    <mergeCell ref="U441:U444"/>
    <mergeCell ref="V441:V444"/>
    <mergeCell ref="W441:W446"/>
    <mergeCell ref="X441:X446"/>
    <mergeCell ref="W394:W397"/>
    <mergeCell ref="X394:X397"/>
    <mergeCell ref="Y394:Y397"/>
    <mergeCell ref="Z394:Z397"/>
    <mergeCell ref="AA394:AA397"/>
    <mergeCell ref="AB394:AB397"/>
    <mergeCell ref="U398:U400"/>
    <mergeCell ref="V398:V400"/>
    <mergeCell ref="W398:W401"/>
    <mergeCell ref="X398:X401"/>
    <mergeCell ref="Y398:Y401"/>
    <mergeCell ref="Z398:Z401"/>
    <mergeCell ref="AA398:AA401"/>
    <mergeCell ref="AB398:AB401"/>
    <mergeCell ref="U402:U406"/>
    <mergeCell ref="V402:V406"/>
    <mergeCell ref="W402:W409"/>
    <mergeCell ref="X402:X409"/>
    <mergeCell ref="Y402:Y409"/>
    <mergeCell ref="Z402:Z409"/>
    <mergeCell ref="AA402:AA409"/>
    <mergeCell ref="AB402:AB409"/>
    <mergeCell ref="U407:U409"/>
    <mergeCell ref="V407:V409"/>
    <mergeCell ref="W385:W389"/>
    <mergeCell ref="X385:X389"/>
    <mergeCell ref="Y385:Y389"/>
    <mergeCell ref="Z385:Z389"/>
    <mergeCell ref="AA385:AA389"/>
    <mergeCell ref="AB385:AB389"/>
    <mergeCell ref="U388:U389"/>
    <mergeCell ref="V388:V389"/>
    <mergeCell ref="U390:U391"/>
    <mergeCell ref="V390:V391"/>
    <mergeCell ref="W390:W393"/>
    <mergeCell ref="X390:X393"/>
    <mergeCell ref="Y390:Y393"/>
    <mergeCell ref="Z390:Z393"/>
    <mergeCell ref="AA390:AA393"/>
    <mergeCell ref="AB390:AB393"/>
    <mergeCell ref="U392:U393"/>
    <mergeCell ref="V392:V393"/>
    <mergeCell ref="W372:W377"/>
    <mergeCell ref="X372:X377"/>
    <mergeCell ref="Y372:Y377"/>
    <mergeCell ref="Z372:Z377"/>
    <mergeCell ref="AA372:AA377"/>
    <mergeCell ref="AB372:AB377"/>
    <mergeCell ref="U376:U377"/>
    <mergeCell ref="V376:V377"/>
    <mergeCell ref="U379:U382"/>
    <mergeCell ref="V379:V382"/>
    <mergeCell ref="W379:W384"/>
    <mergeCell ref="X379:X384"/>
    <mergeCell ref="Y379:Y384"/>
    <mergeCell ref="Z379:Z384"/>
    <mergeCell ref="AA379:AA384"/>
    <mergeCell ref="AB379:AB384"/>
    <mergeCell ref="U383:U384"/>
    <mergeCell ref="V383:V384"/>
    <mergeCell ref="W352:W357"/>
    <mergeCell ref="X352:X357"/>
    <mergeCell ref="Y352:Y357"/>
    <mergeCell ref="Z352:Z357"/>
    <mergeCell ref="AA352:AA357"/>
    <mergeCell ref="AB352:AB357"/>
    <mergeCell ref="U356:U357"/>
    <mergeCell ref="V356:V357"/>
    <mergeCell ref="U359:U365"/>
    <mergeCell ref="V359:V365"/>
    <mergeCell ref="W359:W371"/>
    <mergeCell ref="X359:X371"/>
    <mergeCell ref="Y359:Y371"/>
    <mergeCell ref="Z359:Z371"/>
    <mergeCell ref="AA359:AA371"/>
    <mergeCell ref="AB359:AB371"/>
    <mergeCell ref="U366:U371"/>
    <mergeCell ref="V366:V371"/>
    <mergeCell ref="Z346:Z351"/>
    <mergeCell ref="AA346:AA351"/>
    <mergeCell ref="AB346:AB351"/>
    <mergeCell ref="U350:U351"/>
    <mergeCell ref="V350:V351"/>
    <mergeCell ref="Z340:Z345"/>
    <mergeCell ref="AA340:AA345"/>
    <mergeCell ref="AB340:AB345"/>
    <mergeCell ref="W293:W297"/>
    <mergeCell ref="X293:X297"/>
    <mergeCell ref="Y293:Y297"/>
    <mergeCell ref="Z293:Z297"/>
    <mergeCell ref="AA293:AA297"/>
    <mergeCell ref="AB293:AB297"/>
    <mergeCell ref="U296:U297"/>
    <mergeCell ref="V296:V297"/>
    <mergeCell ref="U298:U300"/>
    <mergeCell ref="V298:V300"/>
    <mergeCell ref="W298:W301"/>
    <mergeCell ref="X298:X301"/>
    <mergeCell ref="Y298:Y301"/>
    <mergeCell ref="Z298:Z301"/>
    <mergeCell ref="AA298:AA301"/>
    <mergeCell ref="AB298:AB301"/>
    <mergeCell ref="X303:X311"/>
    <mergeCell ref="Y303:Y311"/>
    <mergeCell ref="Z303:Z311"/>
    <mergeCell ref="AA303:AA311"/>
    <mergeCell ref="AB303:AB311"/>
    <mergeCell ref="Y340:Y345"/>
    <mergeCell ref="AB312:AB316"/>
    <mergeCell ref="U320:U324"/>
    <mergeCell ref="P447:P454"/>
    <mergeCell ref="U293:U295"/>
    <mergeCell ref="V293:V295"/>
    <mergeCell ref="U326:U335"/>
    <mergeCell ref="V326:V335"/>
    <mergeCell ref="U352:U355"/>
    <mergeCell ref="V352:V355"/>
    <mergeCell ref="U372:U375"/>
    <mergeCell ref="V372:V375"/>
    <mergeCell ref="U385:U387"/>
    <mergeCell ref="V385:V387"/>
    <mergeCell ref="U394:U396"/>
    <mergeCell ref="V394:V396"/>
    <mergeCell ref="U428:U432"/>
    <mergeCell ref="V428:V432"/>
    <mergeCell ref="L303:L311"/>
    <mergeCell ref="L428:L434"/>
    <mergeCell ref="U346:U349"/>
    <mergeCell ref="V346:V349"/>
    <mergeCell ref="V309:V311"/>
    <mergeCell ref="M428:M434"/>
    <mergeCell ref="N428:N434"/>
    <mergeCell ref="O428:O434"/>
    <mergeCell ref="P428:P434"/>
    <mergeCell ref="L379:L384"/>
    <mergeCell ref="M379:M384"/>
    <mergeCell ref="N379:N384"/>
    <mergeCell ref="O379:O384"/>
    <mergeCell ref="P379:P384"/>
    <mergeCell ref="O298:O301"/>
    <mergeCell ref="P298:P301"/>
    <mergeCell ref="M303:M311"/>
    <mergeCell ref="I435:I437"/>
    <mergeCell ref="I438:I440"/>
    <mergeCell ref="J435:J437"/>
    <mergeCell ref="J438:J440"/>
    <mergeCell ref="K435:K440"/>
    <mergeCell ref="L435:L440"/>
    <mergeCell ref="M435:M440"/>
    <mergeCell ref="N435:N440"/>
    <mergeCell ref="O435:O440"/>
    <mergeCell ref="P435:P440"/>
    <mergeCell ref="L441:L446"/>
    <mergeCell ref="M441:M446"/>
    <mergeCell ref="N441:N446"/>
    <mergeCell ref="O441:O446"/>
    <mergeCell ref="P441:P446"/>
    <mergeCell ref="I441:I444"/>
    <mergeCell ref="J441:J444"/>
    <mergeCell ref="I445:I446"/>
    <mergeCell ref="J445:J446"/>
    <mergeCell ref="K441:K446"/>
    <mergeCell ref="I433:I434"/>
    <mergeCell ref="I428:I432"/>
    <mergeCell ref="J428:J432"/>
    <mergeCell ref="J433:J434"/>
    <mergeCell ref="K428:K434"/>
    <mergeCell ref="L394:L397"/>
    <mergeCell ref="M394:M397"/>
    <mergeCell ref="N394:N397"/>
    <mergeCell ref="O394:O397"/>
    <mergeCell ref="P394:P397"/>
    <mergeCell ref="I398:I400"/>
    <mergeCell ref="J398:J400"/>
    <mergeCell ref="K398:K401"/>
    <mergeCell ref="L398:L401"/>
    <mergeCell ref="M398:M401"/>
    <mergeCell ref="N398:N401"/>
    <mergeCell ref="O398:O401"/>
    <mergeCell ref="P398:P401"/>
    <mergeCell ref="I402:I406"/>
    <mergeCell ref="J402:J406"/>
    <mergeCell ref="I407:I409"/>
    <mergeCell ref="J407:J409"/>
    <mergeCell ref="K402:K409"/>
    <mergeCell ref="L402:L409"/>
    <mergeCell ref="M402:M409"/>
    <mergeCell ref="N402:N409"/>
    <mergeCell ref="O402:O409"/>
    <mergeCell ref="P402:P409"/>
    <mergeCell ref="I394:I396"/>
    <mergeCell ref="J394:J396"/>
    <mergeCell ref="K394:K397"/>
    <mergeCell ref="J417:J420"/>
    <mergeCell ref="K372:K377"/>
    <mergeCell ref="L372:L377"/>
    <mergeCell ref="M372:M377"/>
    <mergeCell ref="N372:N377"/>
    <mergeCell ref="O372:O377"/>
    <mergeCell ref="P372:P377"/>
    <mergeCell ref="I385:I387"/>
    <mergeCell ref="I388:I389"/>
    <mergeCell ref="I390:I391"/>
    <mergeCell ref="I392:I393"/>
    <mergeCell ref="J385:J387"/>
    <mergeCell ref="J388:J389"/>
    <mergeCell ref="K385:K389"/>
    <mergeCell ref="L385:L389"/>
    <mergeCell ref="M385:M389"/>
    <mergeCell ref="N385:N389"/>
    <mergeCell ref="O385:O389"/>
    <mergeCell ref="P385:P389"/>
    <mergeCell ref="J390:J391"/>
    <mergeCell ref="J392:J393"/>
    <mergeCell ref="K390:K393"/>
    <mergeCell ref="L390:L393"/>
    <mergeCell ref="M390:M393"/>
    <mergeCell ref="N390:N393"/>
    <mergeCell ref="O390:O393"/>
    <mergeCell ref="P390:P393"/>
    <mergeCell ref="P326:P339"/>
    <mergeCell ref="I346:I349"/>
    <mergeCell ref="I350:I351"/>
    <mergeCell ref="J346:J349"/>
    <mergeCell ref="J350:J351"/>
    <mergeCell ref="K346:K351"/>
    <mergeCell ref="L346:L351"/>
    <mergeCell ref="M346:M351"/>
    <mergeCell ref="N346:N351"/>
    <mergeCell ref="O346:O351"/>
    <mergeCell ref="P346:P351"/>
    <mergeCell ref="I383:I384"/>
    <mergeCell ref="J379:J382"/>
    <mergeCell ref="J383:J384"/>
    <mergeCell ref="K379:K384"/>
    <mergeCell ref="O352:O357"/>
    <mergeCell ref="P352:P357"/>
    <mergeCell ref="I359:I365"/>
    <mergeCell ref="I366:I371"/>
    <mergeCell ref="J359:J365"/>
    <mergeCell ref="J366:J371"/>
    <mergeCell ref="K359:K371"/>
    <mergeCell ref="L359:L371"/>
    <mergeCell ref="M359:M371"/>
    <mergeCell ref="N359:N371"/>
    <mergeCell ref="O359:O371"/>
    <mergeCell ref="P359:P371"/>
    <mergeCell ref="I372:I375"/>
    <mergeCell ref="I376:I377"/>
    <mergeCell ref="I379:I382"/>
    <mergeCell ref="J372:J375"/>
    <mergeCell ref="J376:J377"/>
    <mergeCell ref="O303:O311"/>
    <mergeCell ref="P303:P311"/>
    <mergeCell ref="I317:I319"/>
    <mergeCell ref="J317:J319"/>
    <mergeCell ref="P312:P316"/>
    <mergeCell ref="P340:P345"/>
    <mergeCell ref="O340:O345"/>
    <mergeCell ref="M317:M324"/>
    <mergeCell ref="O281:O287"/>
    <mergeCell ref="P281:P287"/>
    <mergeCell ref="I288:I290"/>
    <mergeCell ref="J288:J290"/>
    <mergeCell ref="K288:K291"/>
    <mergeCell ref="L288:L291"/>
    <mergeCell ref="M288:M291"/>
    <mergeCell ref="N288:N291"/>
    <mergeCell ref="O288:O291"/>
    <mergeCell ref="P288:P291"/>
    <mergeCell ref="I293:I295"/>
    <mergeCell ref="I296:I297"/>
    <mergeCell ref="J293:J295"/>
    <mergeCell ref="J296:J297"/>
    <mergeCell ref="K293:K297"/>
    <mergeCell ref="L293:L297"/>
    <mergeCell ref="M293:M297"/>
    <mergeCell ref="N293:N297"/>
    <mergeCell ref="O293:O297"/>
    <mergeCell ref="P293:P297"/>
    <mergeCell ref="I281:I284"/>
    <mergeCell ref="I285:I287"/>
    <mergeCell ref="J285:J287"/>
    <mergeCell ref="I326:I335"/>
    <mergeCell ref="O262:O266"/>
    <mergeCell ref="P262:P266"/>
    <mergeCell ref="I267:I271"/>
    <mergeCell ref="I272:I273"/>
    <mergeCell ref="J267:J271"/>
    <mergeCell ref="J272:J273"/>
    <mergeCell ref="K267:K273"/>
    <mergeCell ref="L267:L273"/>
    <mergeCell ref="M267:M273"/>
    <mergeCell ref="N267:N273"/>
    <mergeCell ref="O267:O273"/>
    <mergeCell ref="P267:P273"/>
    <mergeCell ref="I274:I278"/>
    <mergeCell ref="I279:I280"/>
    <mergeCell ref="J274:J278"/>
    <mergeCell ref="J279:J280"/>
    <mergeCell ref="K274:K280"/>
    <mergeCell ref="L274:L280"/>
    <mergeCell ref="M274:M280"/>
    <mergeCell ref="N274:N280"/>
    <mergeCell ref="O274:O280"/>
    <mergeCell ref="P274:P280"/>
    <mergeCell ref="L262:L266"/>
    <mergeCell ref="M262:M266"/>
    <mergeCell ref="I262:I264"/>
    <mergeCell ref="I265:I266"/>
    <mergeCell ref="N262:N266"/>
    <mergeCell ref="K106:K109"/>
    <mergeCell ref="L106:L109"/>
    <mergeCell ref="M106:M109"/>
    <mergeCell ref="N106:N109"/>
    <mergeCell ref="K100:K104"/>
    <mergeCell ref="L100:L104"/>
    <mergeCell ref="M100:M104"/>
    <mergeCell ref="L110:L115"/>
    <mergeCell ref="M110:M115"/>
    <mergeCell ref="L94:L99"/>
    <mergeCell ref="I116:I118"/>
    <mergeCell ref="K116:K122"/>
    <mergeCell ref="L116:L122"/>
    <mergeCell ref="J66:J70"/>
    <mergeCell ref="I59:I63"/>
    <mergeCell ref="I64:I65"/>
    <mergeCell ref="I66:I70"/>
    <mergeCell ref="I77:I78"/>
    <mergeCell ref="J77:J78"/>
    <mergeCell ref="M94:M99"/>
    <mergeCell ref="N94:N99"/>
    <mergeCell ref="J108:J109"/>
    <mergeCell ref="N281:N287"/>
    <mergeCell ref="N298:N301"/>
    <mergeCell ref="N352:N357"/>
    <mergeCell ref="J281:J284"/>
    <mergeCell ref="N303:N311"/>
    <mergeCell ref="J326:J335"/>
    <mergeCell ref="I336:I339"/>
    <mergeCell ref="I91:I93"/>
    <mergeCell ref="I94:I97"/>
    <mergeCell ref="I98:I99"/>
    <mergeCell ref="M116:M122"/>
    <mergeCell ref="N116:N122"/>
    <mergeCell ref="J106:J107"/>
    <mergeCell ref="L281:L287"/>
    <mergeCell ref="M281:M287"/>
    <mergeCell ref="I298:I300"/>
    <mergeCell ref="J298:J300"/>
    <mergeCell ref="K298:K301"/>
    <mergeCell ref="L298:L301"/>
    <mergeCell ref="M298:M301"/>
    <mergeCell ref="I356:I357"/>
    <mergeCell ref="I352:I355"/>
    <mergeCell ref="J352:J355"/>
    <mergeCell ref="J356:J357"/>
    <mergeCell ref="L157:L171"/>
    <mergeCell ref="M157:M171"/>
    <mergeCell ref="N157:N171"/>
    <mergeCell ref="I204:I207"/>
    <mergeCell ref="I199:I203"/>
    <mergeCell ref="J199:J203"/>
    <mergeCell ref="J204:J207"/>
    <mergeCell ref="K199:K207"/>
    <mergeCell ref="L199:L207"/>
    <mergeCell ref="M199:M207"/>
    <mergeCell ref="N199:N207"/>
    <mergeCell ref="M222:M234"/>
    <mergeCell ref="N222:N234"/>
    <mergeCell ref="N253:N259"/>
    <mergeCell ref="I125:I130"/>
    <mergeCell ref="J262:J264"/>
    <mergeCell ref="J265:J266"/>
    <mergeCell ref="K262:K266"/>
    <mergeCell ref="K352:K357"/>
    <mergeCell ref="L352:L357"/>
    <mergeCell ref="M352:M357"/>
    <mergeCell ref="I150:I153"/>
    <mergeCell ref="J150:J153"/>
    <mergeCell ref="K150:K155"/>
    <mergeCell ref="L150:L155"/>
    <mergeCell ref="M150:M155"/>
    <mergeCell ref="L312:L316"/>
    <mergeCell ref="M312:M316"/>
    <mergeCell ref="L340:L345"/>
    <mergeCell ref="M340:M345"/>
    <mergeCell ref="I157:I166"/>
    <mergeCell ref="J157:J166"/>
    <mergeCell ref="I167:I171"/>
    <mergeCell ref="J167:J171"/>
    <mergeCell ref="K157:K171"/>
    <mergeCell ref="K172:K177"/>
    <mergeCell ref="L172:L177"/>
    <mergeCell ref="M172:M177"/>
    <mergeCell ref="N172:N177"/>
    <mergeCell ref="J197:J198"/>
    <mergeCell ref="D140:D141"/>
    <mergeCell ref="C140:C141"/>
    <mergeCell ref="D157:D171"/>
    <mergeCell ref="C157:C171"/>
    <mergeCell ref="E157:E166"/>
    <mergeCell ref="E167:E171"/>
    <mergeCell ref="C156:F156"/>
    <mergeCell ref="E199:E203"/>
    <mergeCell ref="E204:E207"/>
    <mergeCell ref="C199:C207"/>
    <mergeCell ref="D199:D207"/>
    <mergeCell ref="D178:D182"/>
    <mergeCell ref="C178:C182"/>
    <mergeCell ref="E178:E180"/>
    <mergeCell ref="J336:J339"/>
    <mergeCell ref="K326:K339"/>
    <mergeCell ref="L326:L339"/>
    <mergeCell ref="E181:E182"/>
    <mergeCell ref="E183:E186"/>
    <mergeCell ref="E187:E189"/>
    <mergeCell ref="D183:D189"/>
    <mergeCell ref="C183:C189"/>
    <mergeCell ref="C172:C177"/>
    <mergeCell ref="D172:D177"/>
    <mergeCell ref="E172:E176"/>
    <mergeCell ref="C190:C194"/>
    <mergeCell ref="D190:D194"/>
    <mergeCell ref="E190:E192"/>
    <mergeCell ref="E195:E196"/>
    <mergeCell ref="C222:C234"/>
    <mergeCell ref="D222:D234"/>
    <mergeCell ref="E235:E238"/>
    <mergeCell ref="D526:D530"/>
    <mergeCell ref="E526:E529"/>
    <mergeCell ref="C544:F544"/>
    <mergeCell ref="B543:F543"/>
    <mergeCell ref="C518:C525"/>
    <mergeCell ref="D518:D525"/>
    <mergeCell ref="E518:E522"/>
    <mergeCell ref="E523:E525"/>
    <mergeCell ref="C537:C538"/>
    <mergeCell ref="D537:D538"/>
    <mergeCell ref="C539:C540"/>
    <mergeCell ref="D539:D540"/>
    <mergeCell ref="C428:C434"/>
    <mergeCell ref="D428:D434"/>
    <mergeCell ref="E428:E432"/>
    <mergeCell ref="E433:E434"/>
    <mergeCell ref="E435:E437"/>
    <mergeCell ref="E438:E440"/>
    <mergeCell ref="D435:D440"/>
    <mergeCell ref="C435:C440"/>
    <mergeCell ref="C500:F500"/>
    <mergeCell ref="C485:C491"/>
    <mergeCell ref="E485:E490"/>
    <mergeCell ref="C492:C498"/>
    <mergeCell ref="D492:D498"/>
    <mergeCell ref="E492:E497"/>
    <mergeCell ref="D485:D491"/>
    <mergeCell ref="D441:D446"/>
    <mergeCell ref="C441:C446"/>
    <mergeCell ref="E441:E444"/>
    <mergeCell ref="E445:E446"/>
    <mergeCell ref="C541:C542"/>
    <mergeCell ref="C573:C574"/>
    <mergeCell ref="D573:D574"/>
    <mergeCell ref="C575:C580"/>
    <mergeCell ref="D575:D580"/>
    <mergeCell ref="E575:E578"/>
    <mergeCell ref="E559:E560"/>
    <mergeCell ref="E506:E508"/>
    <mergeCell ref="E509:E511"/>
    <mergeCell ref="D512:D517"/>
    <mergeCell ref="C512:C517"/>
    <mergeCell ref="E512:E515"/>
    <mergeCell ref="E516:E517"/>
    <mergeCell ref="D447:D454"/>
    <mergeCell ref="C447:C454"/>
    <mergeCell ref="E447:E450"/>
    <mergeCell ref="E451:E454"/>
    <mergeCell ref="D457:D461"/>
    <mergeCell ref="C457:C461"/>
    <mergeCell ref="E457:E459"/>
    <mergeCell ref="E460:E461"/>
    <mergeCell ref="B455:F455"/>
    <mergeCell ref="E472:E473"/>
    <mergeCell ref="D468:D473"/>
    <mergeCell ref="C468:C473"/>
    <mergeCell ref="C462:C467"/>
    <mergeCell ref="D462:D467"/>
    <mergeCell ref="E462:E465"/>
    <mergeCell ref="E466:E467"/>
    <mergeCell ref="E468:E471"/>
    <mergeCell ref="E479:E482"/>
    <mergeCell ref="B499:F499"/>
    <mergeCell ref="C526:C530"/>
    <mergeCell ref="D474:D478"/>
    <mergeCell ref="C474:C478"/>
    <mergeCell ref="E474:E477"/>
    <mergeCell ref="D501:D505"/>
    <mergeCell ref="C501:C505"/>
    <mergeCell ref="E501:E503"/>
    <mergeCell ref="E504:E505"/>
    <mergeCell ref="D506:D511"/>
    <mergeCell ref="C506:C511"/>
    <mergeCell ref="C456:F456"/>
    <mergeCell ref="C484:F484"/>
    <mergeCell ref="R10:R11"/>
    <mergeCell ref="R14:R15"/>
    <mergeCell ref="C105:F105"/>
    <mergeCell ref="Q14:Q15"/>
    <mergeCell ref="C85:C93"/>
    <mergeCell ref="E85:E90"/>
    <mergeCell ref="E91:E93"/>
    <mergeCell ref="E59:E63"/>
    <mergeCell ref="E64:E65"/>
    <mergeCell ref="I340:I342"/>
    <mergeCell ref="J340:J342"/>
    <mergeCell ref="K340:K345"/>
    <mergeCell ref="I343:I345"/>
    <mergeCell ref="E346:E349"/>
    <mergeCell ref="E350:E351"/>
    <mergeCell ref="J36:J39"/>
    <mergeCell ref="J40:J44"/>
    <mergeCell ref="K140:K141"/>
    <mergeCell ref="L140:L141"/>
    <mergeCell ref="M140:M141"/>
    <mergeCell ref="K281:K287"/>
    <mergeCell ref="D94:D99"/>
    <mergeCell ref="M32:M39"/>
    <mergeCell ref="N32:N39"/>
    <mergeCell ref="O32:O39"/>
    <mergeCell ref="H7:I7"/>
    <mergeCell ref="H8:I8"/>
    <mergeCell ref="E24:E26"/>
    <mergeCell ref="D18:D26"/>
    <mergeCell ref="M6:M8"/>
    <mergeCell ref="A10:F11"/>
    <mergeCell ref="F14:F15"/>
    <mergeCell ref="I18:I23"/>
    <mergeCell ref="I24:I26"/>
    <mergeCell ref="I32:I35"/>
    <mergeCell ref="I36:I39"/>
    <mergeCell ref="C32:C39"/>
    <mergeCell ref="O50:O58"/>
    <mergeCell ref="L59:L65"/>
    <mergeCell ref="M59:M65"/>
    <mergeCell ref="N59:N65"/>
    <mergeCell ref="O59:O65"/>
    <mergeCell ref="D66:D72"/>
    <mergeCell ref="E56:E58"/>
    <mergeCell ref="D59:D65"/>
    <mergeCell ref="C59:C65"/>
    <mergeCell ref="C94:C99"/>
    <mergeCell ref="O6:O8"/>
    <mergeCell ref="J18:J23"/>
    <mergeCell ref="K6:K8"/>
    <mergeCell ref="L10:P10"/>
    <mergeCell ref="C14:C15"/>
    <mergeCell ref="C17:F17"/>
    <mergeCell ref="D85:D93"/>
    <mergeCell ref="D50:D58"/>
    <mergeCell ref="C50:C58"/>
    <mergeCell ref="K32:K39"/>
    <mergeCell ref="K50:K58"/>
    <mergeCell ref="P6:P8"/>
    <mergeCell ref="N6:N8"/>
    <mergeCell ref="L14:P14"/>
    <mergeCell ref="E14:E15"/>
    <mergeCell ref="I14:I15"/>
    <mergeCell ref="D14:D15"/>
    <mergeCell ref="L12:P12"/>
    <mergeCell ref="M4:M5"/>
    <mergeCell ref="E18:E23"/>
    <mergeCell ref="H3:I3"/>
    <mergeCell ref="H4:I4"/>
    <mergeCell ref="H5:I5"/>
    <mergeCell ref="H6:I6"/>
    <mergeCell ref="P50:P58"/>
    <mergeCell ref="P4:P5"/>
    <mergeCell ref="L3:P3"/>
    <mergeCell ref="N4:N5"/>
    <mergeCell ref="O4:O5"/>
    <mergeCell ref="K3:K5"/>
    <mergeCell ref="L4:L5"/>
    <mergeCell ref="B12:F13"/>
    <mergeCell ref="K18:K26"/>
    <mergeCell ref="L18:L26"/>
    <mergeCell ref="M18:M26"/>
    <mergeCell ref="N18:N26"/>
    <mergeCell ref="J50:J55"/>
    <mergeCell ref="I85:I90"/>
    <mergeCell ref="W2:AD2"/>
    <mergeCell ref="W3:W5"/>
    <mergeCell ref="X3:AB3"/>
    <mergeCell ref="AC10:AC11"/>
    <mergeCell ref="AC12:AC13"/>
    <mergeCell ref="W12:W13"/>
    <mergeCell ref="X12:AB12"/>
    <mergeCell ref="AB6:AB8"/>
    <mergeCell ref="W6:W8"/>
    <mergeCell ref="X6:X8"/>
    <mergeCell ref="Y6:Y8"/>
    <mergeCell ref="C18:C26"/>
    <mergeCell ref="D32:D39"/>
    <mergeCell ref="E32:E35"/>
    <mergeCell ref="E36:E39"/>
    <mergeCell ref="E40:E44"/>
    <mergeCell ref="H14:H15"/>
    <mergeCell ref="L6:L8"/>
    <mergeCell ref="K12:K13"/>
    <mergeCell ref="K14:K15"/>
    <mergeCell ref="J24:J26"/>
    <mergeCell ref="G14:G15"/>
    <mergeCell ref="K10:K11"/>
    <mergeCell ref="K2:R2"/>
    <mergeCell ref="B2:F2"/>
    <mergeCell ref="Q12:Q13"/>
    <mergeCell ref="R12:R13"/>
    <mergeCell ref="T14:T15"/>
    <mergeCell ref="I40:I44"/>
    <mergeCell ref="T3:U3"/>
    <mergeCell ref="T4:U4"/>
    <mergeCell ref="Q10:Q11"/>
    <mergeCell ref="Z4:Z5"/>
    <mergeCell ref="AA4:AA5"/>
    <mergeCell ref="AB4:AB5"/>
    <mergeCell ref="AD12:AD13"/>
    <mergeCell ref="W14:W15"/>
    <mergeCell ref="X14:AB14"/>
    <mergeCell ref="AD14:AD15"/>
    <mergeCell ref="Z6:Z8"/>
    <mergeCell ref="AA6:AA8"/>
    <mergeCell ref="X4:X5"/>
    <mergeCell ref="Y4:Y5"/>
    <mergeCell ref="W10:W11"/>
    <mergeCell ref="X10:AB10"/>
    <mergeCell ref="U14:U15"/>
    <mergeCell ref="AD10:AD11"/>
    <mergeCell ref="AC14:AC15"/>
    <mergeCell ref="Q3:R5"/>
    <mergeCell ref="Q6:R8"/>
    <mergeCell ref="T5:U5"/>
    <mergeCell ref="T6:U6"/>
    <mergeCell ref="T7:U7"/>
    <mergeCell ref="T8:U8"/>
    <mergeCell ref="AC3:AD5"/>
    <mergeCell ref="AC6:AD8"/>
    <mergeCell ref="Y18:Y26"/>
    <mergeCell ref="Z18:Z26"/>
    <mergeCell ref="AA18:AA26"/>
    <mergeCell ref="AB18:AB26"/>
    <mergeCell ref="V32:V35"/>
    <mergeCell ref="W32:W39"/>
    <mergeCell ref="V36:V39"/>
    <mergeCell ref="X32:X39"/>
    <mergeCell ref="Y32:Y39"/>
    <mergeCell ref="Z32:Z39"/>
    <mergeCell ref="AA32:AA39"/>
    <mergeCell ref="U50:U55"/>
    <mergeCell ref="V50:V55"/>
    <mergeCell ref="W50:W58"/>
    <mergeCell ref="X50:X58"/>
    <mergeCell ref="Y50:Y58"/>
    <mergeCell ref="Z50:Z58"/>
    <mergeCell ref="AA50:AA58"/>
    <mergeCell ref="AB50:AB58"/>
    <mergeCell ref="U56:U58"/>
    <mergeCell ref="V56:V58"/>
    <mergeCell ref="AB32:AB39"/>
    <mergeCell ref="Z27:Z31"/>
    <mergeCell ref="AA27:AA31"/>
    <mergeCell ref="AB27:AB31"/>
    <mergeCell ref="U18:U23"/>
    <mergeCell ref="U24:U26"/>
    <mergeCell ref="U32:U35"/>
    <mergeCell ref="U40:U44"/>
    <mergeCell ref="V40:V44"/>
    <mergeCell ref="U45:U49"/>
    <mergeCell ref="E98:E99"/>
    <mergeCell ref="P32:P39"/>
    <mergeCell ref="J113:J115"/>
    <mergeCell ref="N110:N115"/>
    <mergeCell ref="L32:L39"/>
    <mergeCell ref="L50:L58"/>
    <mergeCell ref="J100:J102"/>
    <mergeCell ref="J103:J104"/>
    <mergeCell ref="I100:I102"/>
    <mergeCell ref="J59:J63"/>
    <mergeCell ref="J64:J65"/>
    <mergeCell ref="K59:K65"/>
    <mergeCell ref="L73:L78"/>
    <mergeCell ref="K40:K49"/>
    <mergeCell ref="E116:E118"/>
    <mergeCell ref="I110:I112"/>
    <mergeCell ref="I113:I115"/>
    <mergeCell ref="K110:K115"/>
    <mergeCell ref="E50:E55"/>
    <mergeCell ref="E94:E97"/>
    <mergeCell ref="E66:E70"/>
    <mergeCell ref="E71:E72"/>
    <mergeCell ref="E110:E112"/>
    <mergeCell ref="I103:I104"/>
    <mergeCell ref="I106:I107"/>
    <mergeCell ref="I108:I109"/>
    <mergeCell ref="J56:J58"/>
    <mergeCell ref="I50:I55"/>
    <mergeCell ref="M73:M78"/>
    <mergeCell ref="N73:N78"/>
    <mergeCell ref="O73:O78"/>
    <mergeCell ref="P73:P78"/>
    <mergeCell ref="D100:D104"/>
    <mergeCell ref="E100:E102"/>
    <mergeCell ref="E103:E104"/>
    <mergeCell ref="E106:E107"/>
    <mergeCell ref="E108:E109"/>
    <mergeCell ref="D106:D109"/>
    <mergeCell ref="C106:C109"/>
    <mergeCell ref="E134:E137"/>
    <mergeCell ref="C125:C133"/>
    <mergeCell ref="E131:E133"/>
    <mergeCell ref="C100:C104"/>
    <mergeCell ref="J116:J118"/>
    <mergeCell ref="J119:J122"/>
    <mergeCell ref="B123:F123"/>
    <mergeCell ref="E125:E130"/>
    <mergeCell ref="D125:D133"/>
    <mergeCell ref="D134:D139"/>
    <mergeCell ref="C134:C139"/>
    <mergeCell ref="C110:C115"/>
    <mergeCell ref="E138:E139"/>
    <mergeCell ref="E119:E122"/>
    <mergeCell ref="D116:D122"/>
    <mergeCell ref="C116:C122"/>
    <mergeCell ref="D110:D115"/>
    <mergeCell ref="I131:I133"/>
    <mergeCell ref="J125:J130"/>
    <mergeCell ref="J131:J133"/>
    <mergeCell ref="C124:F124"/>
    <mergeCell ref="E113:E115"/>
    <mergeCell ref="C195:C198"/>
    <mergeCell ref="D195:D198"/>
    <mergeCell ref="E197:E198"/>
    <mergeCell ref="E281:E284"/>
    <mergeCell ref="E285:E287"/>
    <mergeCell ref="D288:D291"/>
    <mergeCell ref="C288:C291"/>
    <mergeCell ref="E239:E240"/>
    <mergeCell ref="D235:D240"/>
    <mergeCell ref="C235:C240"/>
    <mergeCell ref="E208:E211"/>
    <mergeCell ref="E212:E214"/>
    <mergeCell ref="D208:D214"/>
    <mergeCell ref="C208:C214"/>
    <mergeCell ref="D215:D220"/>
    <mergeCell ref="C215:C220"/>
    <mergeCell ref="E215:E218"/>
    <mergeCell ref="E219:E220"/>
    <mergeCell ref="C221:F221"/>
    <mergeCell ref="E222:E229"/>
    <mergeCell ref="E230:E234"/>
    <mergeCell ref="E241:E247"/>
    <mergeCell ref="E250:E251"/>
    <mergeCell ref="D250:D252"/>
    <mergeCell ref="C250:C252"/>
    <mergeCell ref="C241:C249"/>
    <mergeCell ref="D241:D249"/>
    <mergeCell ref="E248:E249"/>
    <mergeCell ref="C253:C259"/>
    <mergeCell ref="E262:E264"/>
    <mergeCell ref="E265:E266"/>
    <mergeCell ref="D262:D266"/>
    <mergeCell ref="C262:C266"/>
    <mergeCell ref="C303:C311"/>
    <mergeCell ref="D303:D311"/>
    <mergeCell ref="E317:E319"/>
    <mergeCell ref="E343:E345"/>
    <mergeCell ref="C312:C316"/>
    <mergeCell ref="D312:D316"/>
    <mergeCell ref="C340:C345"/>
    <mergeCell ref="D340:D345"/>
    <mergeCell ref="E340:E342"/>
    <mergeCell ref="C261:F261"/>
    <mergeCell ref="B260:F260"/>
    <mergeCell ref="D253:D259"/>
    <mergeCell ref="E253:E256"/>
    <mergeCell ref="E257:E259"/>
    <mergeCell ref="C298:C301"/>
    <mergeCell ref="E298:E300"/>
    <mergeCell ref="E267:E271"/>
    <mergeCell ref="E272:E273"/>
    <mergeCell ref="D267:D273"/>
    <mergeCell ref="C267:C273"/>
    <mergeCell ref="E274:E278"/>
    <mergeCell ref="E279:E280"/>
    <mergeCell ref="D274:D280"/>
    <mergeCell ref="C274:C280"/>
    <mergeCell ref="C292:F292"/>
    <mergeCell ref="D281:D287"/>
    <mergeCell ref="C281:C287"/>
    <mergeCell ref="E293:E295"/>
    <mergeCell ref="C293:C297"/>
    <mergeCell ref="D298:D301"/>
    <mergeCell ref="D293:D297"/>
    <mergeCell ref="C379:C384"/>
    <mergeCell ref="C352:C357"/>
    <mergeCell ref="D352:D357"/>
    <mergeCell ref="E352:E355"/>
    <mergeCell ref="E356:E357"/>
    <mergeCell ref="E359:E365"/>
    <mergeCell ref="E366:E371"/>
    <mergeCell ref="C359:C371"/>
    <mergeCell ref="D359:D371"/>
    <mergeCell ref="C326:C339"/>
    <mergeCell ref="D346:D351"/>
    <mergeCell ref="C346:C351"/>
    <mergeCell ref="C378:F378"/>
    <mergeCell ref="C372:C377"/>
    <mergeCell ref="E379:E382"/>
    <mergeCell ref="E383:E384"/>
    <mergeCell ref="D379:D384"/>
    <mergeCell ref="E372:E375"/>
    <mergeCell ref="E376:E377"/>
    <mergeCell ref="D372:D377"/>
    <mergeCell ref="E326:E335"/>
    <mergeCell ref="E336:E339"/>
    <mergeCell ref="D326:D339"/>
    <mergeCell ref="C358:F358"/>
    <mergeCell ref="C317:C324"/>
    <mergeCell ref="D479:D483"/>
    <mergeCell ref="C479:C483"/>
    <mergeCell ref="N100:N104"/>
    <mergeCell ref="O100:O104"/>
    <mergeCell ref="P100:P104"/>
    <mergeCell ref="M66:M72"/>
    <mergeCell ref="N66:N72"/>
    <mergeCell ref="O66:O72"/>
    <mergeCell ref="P66:P72"/>
    <mergeCell ref="L85:L93"/>
    <mergeCell ref="M85:M93"/>
    <mergeCell ref="N85:N93"/>
    <mergeCell ref="O85:O93"/>
    <mergeCell ref="P85:P93"/>
    <mergeCell ref="J71:J72"/>
    <mergeCell ref="K66:K72"/>
    <mergeCell ref="J85:J90"/>
    <mergeCell ref="J91:J93"/>
    <mergeCell ref="K85:K93"/>
    <mergeCell ref="J94:J97"/>
    <mergeCell ref="J98:J99"/>
    <mergeCell ref="K94:K99"/>
    <mergeCell ref="L66:L72"/>
    <mergeCell ref="O106:O109"/>
    <mergeCell ref="P116:P122"/>
    <mergeCell ref="P106:P109"/>
    <mergeCell ref="J110:J112"/>
    <mergeCell ref="P110:P115"/>
    <mergeCell ref="C394:C397"/>
    <mergeCell ref="E385:E387"/>
    <mergeCell ref="E388:E389"/>
    <mergeCell ref="D385:D389"/>
    <mergeCell ref="U110:U112"/>
    <mergeCell ref="V110:V112"/>
    <mergeCell ref="W110:W115"/>
    <mergeCell ref="U113:U115"/>
    <mergeCell ref="P59:P65"/>
    <mergeCell ref="V73:V76"/>
    <mergeCell ref="W73:W78"/>
    <mergeCell ref="U59:U63"/>
    <mergeCell ref="V59:V63"/>
    <mergeCell ref="W59:W65"/>
    <mergeCell ref="X59:X65"/>
    <mergeCell ref="U77:U78"/>
    <mergeCell ref="V77:V78"/>
    <mergeCell ref="U73:U76"/>
    <mergeCell ref="B426:F426"/>
    <mergeCell ref="C427:F427"/>
    <mergeCell ref="C402:C409"/>
    <mergeCell ref="C385:C389"/>
    <mergeCell ref="D390:D393"/>
    <mergeCell ref="C390:C393"/>
    <mergeCell ref="E390:E391"/>
    <mergeCell ref="E392:E393"/>
    <mergeCell ref="E398:E400"/>
    <mergeCell ref="D398:D401"/>
    <mergeCell ref="C398:C401"/>
    <mergeCell ref="D402:D409"/>
    <mergeCell ref="E402:E406"/>
    <mergeCell ref="E394:E396"/>
    <mergeCell ref="D394:D397"/>
    <mergeCell ref="E407:E409"/>
    <mergeCell ref="E288:E290"/>
    <mergeCell ref="E296:E297"/>
    <mergeCell ref="O94:O99"/>
    <mergeCell ref="P94:P99"/>
    <mergeCell ref="V18:V23"/>
    <mergeCell ref="V24:V26"/>
    <mergeCell ref="W18:W26"/>
    <mergeCell ref="X18:X26"/>
    <mergeCell ref="O18:O26"/>
    <mergeCell ref="P18:P26"/>
    <mergeCell ref="U64:U65"/>
    <mergeCell ref="V64:V65"/>
    <mergeCell ref="V103:V104"/>
    <mergeCell ref="U94:U97"/>
    <mergeCell ref="U106:U107"/>
    <mergeCell ref="V106:V107"/>
    <mergeCell ref="W106:W109"/>
    <mergeCell ref="U108:U109"/>
    <mergeCell ref="V108:V109"/>
    <mergeCell ref="V113:V115"/>
    <mergeCell ref="I195:I196"/>
    <mergeCell ref="J195:J196"/>
    <mergeCell ref="K195:K198"/>
    <mergeCell ref="L195:L198"/>
    <mergeCell ref="M195:M198"/>
    <mergeCell ref="N195:N198"/>
    <mergeCell ref="O195:O198"/>
    <mergeCell ref="W140:W141"/>
    <mergeCell ref="X140:X141"/>
    <mergeCell ref="N190:N194"/>
    <mergeCell ref="O190:O194"/>
    <mergeCell ref="O157:O171"/>
    <mergeCell ref="P157:P171"/>
    <mergeCell ref="Z94:Z99"/>
    <mergeCell ref="AA94:AA99"/>
    <mergeCell ref="AB94:AB99"/>
    <mergeCell ref="U98:U99"/>
    <mergeCell ref="V98:V99"/>
    <mergeCell ref="U85:U90"/>
    <mergeCell ref="V85:V90"/>
    <mergeCell ref="W85:W93"/>
    <mergeCell ref="X85:X93"/>
    <mergeCell ref="Y85:Y93"/>
    <mergeCell ref="Z85:Z93"/>
    <mergeCell ref="AA85:AA93"/>
    <mergeCell ref="AB85:AB93"/>
    <mergeCell ref="U91:U93"/>
    <mergeCell ref="V91:V93"/>
    <mergeCell ref="AB59:AB65"/>
    <mergeCell ref="Z73:Z78"/>
    <mergeCell ref="AA73:AA78"/>
    <mergeCell ref="AB73:AB78"/>
    <mergeCell ref="W79:W84"/>
    <mergeCell ref="X73:X78"/>
    <mergeCell ref="V66:V70"/>
    <mergeCell ref="W66:W72"/>
    <mergeCell ref="X66:X72"/>
    <mergeCell ref="AA79:AA84"/>
    <mergeCell ref="AB79:AB84"/>
    <mergeCell ref="Y73:Y78"/>
    <mergeCell ref="T1:AD1"/>
    <mergeCell ref="X106:X109"/>
    <mergeCell ref="Y106:Y109"/>
    <mergeCell ref="Z106:Z109"/>
    <mergeCell ref="AA106:AA109"/>
    <mergeCell ref="AB106:AB109"/>
    <mergeCell ref="X110:X115"/>
    <mergeCell ref="Y110:Y115"/>
    <mergeCell ref="Z110:Z115"/>
    <mergeCell ref="AA110:AA115"/>
    <mergeCell ref="AB110:AB115"/>
    <mergeCell ref="U100:U102"/>
    <mergeCell ref="V100:V102"/>
    <mergeCell ref="W100:W104"/>
    <mergeCell ref="X100:X104"/>
    <mergeCell ref="Y100:Y104"/>
    <mergeCell ref="Z100:Z104"/>
    <mergeCell ref="AA100:AA104"/>
    <mergeCell ref="AB100:AB104"/>
    <mergeCell ref="U103:U104"/>
    <mergeCell ref="Y66:Y72"/>
    <mergeCell ref="Z66:Z72"/>
    <mergeCell ref="AA66:AA72"/>
    <mergeCell ref="AB66:AB72"/>
    <mergeCell ref="U71:U72"/>
    <mergeCell ref="V71:V72"/>
    <mergeCell ref="Z59:Z65"/>
    <mergeCell ref="AA59:AA65"/>
    <mergeCell ref="V94:V97"/>
    <mergeCell ref="W94:W99"/>
    <mergeCell ref="X94:X99"/>
    <mergeCell ref="Y94:Y99"/>
    <mergeCell ref="Y116:Y122"/>
    <mergeCell ref="Z116:Z122"/>
    <mergeCell ref="AA116:AA122"/>
    <mergeCell ref="AB116:AB122"/>
    <mergeCell ref="U116:U118"/>
    <mergeCell ref="V116:V118"/>
    <mergeCell ref="W116:W122"/>
    <mergeCell ref="U119:U122"/>
    <mergeCell ref="V119:V122"/>
    <mergeCell ref="U134:U137"/>
    <mergeCell ref="V134:V137"/>
    <mergeCell ref="W134:W139"/>
    <mergeCell ref="X134:X139"/>
    <mergeCell ref="Y134:Y139"/>
    <mergeCell ref="Z134:Z139"/>
    <mergeCell ref="AA134:AA139"/>
    <mergeCell ref="AB134:AB139"/>
    <mergeCell ref="U138:U139"/>
    <mergeCell ref="V138:V139"/>
    <mergeCell ref="U125:U130"/>
    <mergeCell ref="V125:V130"/>
    <mergeCell ref="W125:W133"/>
    <mergeCell ref="X125:X133"/>
    <mergeCell ref="Y125:Y133"/>
    <mergeCell ref="X116:X122"/>
    <mergeCell ref="Z125:Z133"/>
    <mergeCell ref="AA125:AA133"/>
    <mergeCell ref="AB125:AB133"/>
    <mergeCell ref="U131:U133"/>
    <mergeCell ref="V131:V133"/>
    <mergeCell ref="Y140:Y141"/>
    <mergeCell ref="Z140:Z141"/>
    <mergeCell ref="AA140:AA141"/>
    <mergeCell ref="AB140:AB141"/>
    <mergeCell ref="U147:U149"/>
    <mergeCell ref="V147:V149"/>
    <mergeCell ref="K125:K133"/>
    <mergeCell ref="L125:L133"/>
    <mergeCell ref="M125:M133"/>
    <mergeCell ref="N125:N133"/>
    <mergeCell ref="P134:P139"/>
    <mergeCell ref="U150:U153"/>
    <mergeCell ref="V150:V153"/>
    <mergeCell ref="W150:W155"/>
    <mergeCell ref="X150:X155"/>
    <mergeCell ref="Y150:Y155"/>
    <mergeCell ref="Z150:Z155"/>
    <mergeCell ref="AA150:AA155"/>
    <mergeCell ref="AB150:AB155"/>
    <mergeCell ref="AA142:AA149"/>
    <mergeCell ref="AB142:AB149"/>
    <mergeCell ref="O172:O177"/>
    <mergeCell ref="P172:P177"/>
    <mergeCell ref="I172:I176"/>
    <mergeCell ref="J172:J176"/>
    <mergeCell ref="N208:N214"/>
    <mergeCell ref="O208:O214"/>
    <mergeCell ref="O199:O207"/>
    <mergeCell ref="P199:P207"/>
    <mergeCell ref="P178:P182"/>
    <mergeCell ref="L183:L189"/>
    <mergeCell ref="M183:M189"/>
    <mergeCell ref="N183:N189"/>
    <mergeCell ref="O183:O189"/>
    <mergeCell ref="P183:P189"/>
    <mergeCell ref="I183:I186"/>
    <mergeCell ref="I187:I189"/>
    <mergeCell ref="J183:J186"/>
    <mergeCell ref="J187:J189"/>
    <mergeCell ref="K183:K189"/>
    <mergeCell ref="I178:I180"/>
    <mergeCell ref="I181:I182"/>
    <mergeCell ref="J178:J180"/>
    <mergeCell ref="J181:J182"/>
    <mergeCell ref="K178:K182"/>
    <mergeCell ref="L178:L182"/>
    <mergeCell ref="M178:M182"/>
    <mergeCell ref="N178:N182"/>
    <mergeCell ref="O178:O182"/>
    <mergeCell ref="I190:I192"/>
    <mergeCell ref="J190:J192"/>
    <mergeCell ref="P195:P198"/>
    <mergeCell ref="I197:I198"/>
    <mergeCell ref="K190:K194"/>
    <mergeCell ref="L190:L194"/>
    <mergeCell ref="M190:M194"/>
    <mergeCell ref="K526:K530"/>
    <mergeCell ref="J526:J529"/>
    <mergeCell ref="I526:I529"/>
    <mergeCell ref="P526:P530"/>
    <mergeCell ref="O526:O530"/>
    <mergeCell ref="N526:N530"/>
    <mergeCell ref="M526:M530"/>
    <mergeCell ref="L526:L530"/>
    <mergeCell ref="K537:K538"/>
    <mergeCell ref="L537:L538"/>
    <mergeCell ref="M537:M538"/>
    <mergeCell ref="N537:N538"/>
    <mergeCell ref="O537:O538"/>
    <mergeCell ref="P537:P538"/>
    <mergeCell ref="K506:K511"/>
    <mergeCell ref="J509:J511"/>
    <mergeCell ref="J506:J508"/>
    <mergeCell ref="I509:I511"/>
    <mergeCell ref="I506:I508"/>
    <mergeCell ref="P506:P511"/>
    <mergeCell ref="O506:O511"/>
    <mergeCell ref="N506:N511"/>
    <mergeCell ref="M506:M511"/>
    <mergeCell ref="L506:L511"/>
    <mergeCell ref="P501:P505"/>
    <mergeCell ref="O501:O505"/>
    <mergeCell ref="N501:N505"/>
    <mergeCell ref="M501:M505"/>
    <mergeCell ref="L501:L505"/>
    <mergeCell ref="K539:K540"/>
    <mergeCell ref="L539:L540"/>
    <mergeCell ref="M539:M540"/>
    <mergeCell ref="N539:N540"/>
    <mergeCell ref="O539:O540"/>
    <mergeCell ref="P539:P540"/>
    <mergeCell ref="K518:K525"/>
    <mergeCell ref="J523:J525"/>
    <mergeCell ref="J518:J522"/>
    <mergeCell ref="I523:I525"/>
    <mergeCell ref="I518:I522"/>
    <mergeCell ref="P518:P525"/>
    <mergeCell ref="O518:O525"/>
    <mergeCell ref="N518:N525"/>
    <mergeCell ref="M518:M525"/>
    <mergeCell ref="L518:L525"/>
    <mergeCell ref="K512:K517"/>
    <mergeCell ref="J512:J515"/>
    <mergeCell ref="J516:J517"/>
    <mergeCell ref="I516:I517"/>
    <mergeCell ref="I512:I515"/>
    <mergeCell ref="P512:P517"/>
    <mergeCell ref="O512:O517"/>
    <mergeCell ref="N512:N517"/>
    <mergeCell ref="M512:M517"/>
    <mergeCell ref="L512:L517"/>
    <mergeCell ref="K501:K505"/>
    <mergeCell ref="J504:J505"/>
    <mergeCell ref="J501:J503"/>
    <mergeCell ref="I504:I505"/>
    <mergeCell ref="I501:I503"/>
    <mergeCell ref="P457:P461"/>
    <mergeCell ref="O457:O461"/>
    <mergeCell ref="N457:N461"/>
    <mergeCell ref="M457:M461"/>
    <mergeCell ref="L457:L461"/>
    <mergeCell ref="K457:K461"/>
    <mergeCell ref="J460:J461"/>
    <mergeCell ref="J457:J459"/>
    <mergeCell ref="I460:I461"/>
    <mergeCell ref="I457:I459"/>
    <mergeCell ref="P462:P467"/>
    <mergeCell ref="O462:O467"/>
    <mergeCell ref="N462:N467"/>
    <mergeCell ref="M462:M467"/>
    <mergeCell ref="L462:L467"/>
    <mergeCell ref="K462:K467"/>
    <mergeCell ref="J466:J467"/>
    <mergeCell ref="J462:J465"/>
    <mergeCell ref="I466:I467"/>
    <mergeCell ref="I462:I465"/>
    <mergeCell ref="I479:I482"/>
    <mergeCell ref="N479:N483"/>
    <mergeCell ref="P485:P491"/>
    <mergeCell ref="O485:O491"/>
    <mergeCell ref="N485:N491"/>
    <mergeCell ref="M485:M491"/>
    <mergeCell ref="L485:L491"/>
    <mergeCell ref="K485:K491"/>
    <mergeCell ref="J485:J490"/>
    <mergeCell ref="I485:I490"/>
    <mergeCell ref="P468:P473"/>
    <mergeCell ref="O468:O473"/>
    <mergeCell ref="N468:N473"/>
    <mergeCell ref="M468:M473"/>
    <mergeCell ref="L468:L473"/>
    <mergeCell ref="K468:K473"/>
    <mergeCell ref="J472:J473"/>
    <mergeCell ref="J468:J471"/>
    <mergeCell ref="I472:I473"/>
    <mergeCell ref="I468:I471"/>
    <mergeCell ref="P474:P478"/>
    <mergeCell ref="O474:O478"/>
    <mergeCell ref="N474:N478"/>
    <mergeCell ref="M474:M478"/>
    <mergeCell ref="L474:L478"/>
    <mergeCell ref="K474:K478"/>
    <mergeCell ref="J474:J477"/>
    <mergeCell ref="I474:I477"/>
    <mergeCell ref="P492:P498"/>
    <mergeCell ref="O492:O498"/>
    <mergeCell ref="N492:N498"/>
    <mergeCell ref="M492:M498"/>
    <mergeCell ref="L492:L498"/>
    <mergeCell ref="K492:K498"/>
    <mergeCell ref="J492:J497"/>
    <mergeCell ref="I492:I497"/>
    <mergeCell ref="U183:U186"/>
    <mergeCell ref="V183:V186"/>
    <mergeCell ref="W183:W189"/>
    <mergeCell ref="X183:X189"/>
    <mergeCell ref="Y183:Y189"/>
    <mergeCell ref="Z183:Z189"/>
    <mergeCell ref="AA183:AA189"/>
    <mergeCell ref="U208:U211"/>
    <mergeCell ref="V208:V211"/>
    <mergeCell ref="W208:W214"/>
    <mergeCell ref="X208:X214"/>
    <mergeCell ref="Y208:Y214"/>
    <mergeCell ref="Z208:Z214"/>
    <mergeCell ref="AA208:AA214"/>
    <mergeCell ref="U235:U238"/>
    <mergeCell ref="P479:P483"/>
    <mergeCell ref="O479:O483"/>
    <mergeCell ref="M479:M483"/>
    <mergeCell ref="L479:L483"/>
    <mergeCell ref="K479:K483"/>
    <mergeCell ref="J479:J482"/>
    <mergeCell ref="V235:V238"/>
    <mergeCell ref="W235:W240"/>
    <mergeCell ref="X235:X240"/>
    <mergeCell ref="W157:W171"/>
    <mergeCell ref="X157:X171"/>
    <mergeCell ref="Y157:Y171"/>
    <mergeCell ref="Z157:Z171"/>
    <mergeCell ref="AA157:AA171"/>
    <mergeCell ref="AB157:AB171"/>
    <mergeCell ref="U167:U171"/>
    <mergeCell ref="V167:V171"/>
    <mergeCell ref="U178:U180"/>
    <mergeCell ref="V178:V180"/>
    <mergeCell ref="W178:W182"/>
    <mergeCell ref="X178:X182"/>
    <mergeCell ref="Y178:Y182"/>
    <mergeCell ref="Z178:Z182"/>
    <mergeCell ref="AA178:AA182"/>
    <mergeCell ref="AB178:AB182"/>
    <mergeCell ref="U181:U182"/>
    <mergeCell ref="V181:V182"/>
    <mergeCell ref="W172:W177"/>
    <mergeCell ref="X172:X177"/>
    <mergeCell ref="Y172:Y177"/>
    <mergeCell ref="Z172:Z177"/>
    <mergeCell ref="AA172:AA177"/>
    <mergeCell ref="AB172:AB177"/>
    <mergeCell ref="U157:U166"/>
    <mergeCell ref="V157:V166"/>
    <mergeCell ref="U172:U176"/>
    <mergeCell ref="AB183:AB189"/>
    <mergeCell ref="U187:U189"/>
    <mergeCell ref="V187:V189"/>
    <mergeCell ref="U199:U203"/>
    <mergeCell ref="V199:V203"/>
    <mergeCell ref="W199:W207"/>
    <mergeCell ref="X199:X207"/>
    <mergeCell ref="Y199:Y207"/>
    <mergeCell ref="Z199:Z207"/>
    <mergeCell ref="AA199:AA207"/>
    <mergeCell ref="AB199:AB207"/>
    <mergeCell ref="U204:U207"/>
    <mergeCell ref="V204:V207"/>
    <mergeCell ref="W190:W194"/>
    <mergeCell ref="X190:X194"/>
    <mergeCell ref="Y190:Y194"/>
    <mergeCell ref="Z190:Z194"/>
    <mergeCell ref="AA190:AA194"/>
    <mergeCell ref="AB190:AB194"/>
    <mergeCell ref="AA195:AA198"/>
    <mergeCell ref="AB195:AB198"/>
    <mergeCell ref="W195:W198"/>
    <mergeCell ref="X195:X198"/>
    <mergeCell ref="Y195:Y198"/>
    <mergeCell ref="Z195:Z198"/>
    <mergeCell ref="U195:U196"/>
    <mergeCell ref="V195:V196"/>
    <mergeCell ref="U197:U198"/>
    <mergeCell ref="V197:V198"/>
    <mergeCell ref="AB208:AB214"/>
    <mergeCell ref="U212:U214"/>
    <mergeCell ref="V212:V214"/>
    <mergeCell ref="U215:U218"/>
    <mergeCell ref="V215:V218"/>
    <mergeCell ref="W215:W220"/>
    <mergeCell ref="X215:X220"/>
    <mergeCell ref="Y215:Y220"/>
    <mergeCell ref="Z215:Z220"/>
    <mergeCell ref="AA215:AA220"/>
    <mergeCell ref="AB215:AB220"/>
    <mergeCell ref="U219:U220"/>
    <mergeCell ref="V219:V220"/>
    <mergeCell ref="U222:U229"/>
    <mergeCell ref="V222:V229"/>
    <mergeCell ref="W222:W234"/>
    <mergeCell ref="X222:X234"/>
    <mergeCell ref="Z222:Z234"/>
    <mergeCell ref="AA222:AA234"/>
    <mergeCell ref="AB222:AB234"/>
    <mergeCell ref="U230:U234"/>
    <mergeCell ref="V230:V234"/>
    <mergeCell ref="Y222:Y234"/>
    <mergeCell ref="W262:W266"/>
    <mergeCell ref="X262:X266"/>
    <mergeCell ref="Y262:Y266"/>
    <mergeCell ref="Z262:Z266"/>
    <mergeCell ref="AA262:AA266"/>
    <mergeCell ref="AB262:AB266"/>
    <mergeCell ref="U265:U266"/>
    <mergeCell ref="V265:V266"/>
    <mergeCell ref="U267:U271"/>
    <mergeCell ref="V267:V271"/>
    <mergeCell ref="W267:W273"/>
    <mergeCell ref="X267:X273"/>
    <mergeCell ref="Y267:Y273"/>
    <mergeCell ref="Z267:Z273"/>
    <mergeCell ref="AA267:AA273"/>
    <mergeCell ref="AB267:AB273"/>
    <mergeCell ref="U272:U273"/>
    <mergeCell ref="Z253:Z259"/>
    <mergeCell ref="AA253:AA259"/>
    <mergeCell ref="AB253:AB259"/>
    <mergeCell ref="U257:U259"/>
    <mergeCell ref="V257:V259"/>
    <mergeCell ref="Z235:Z240"/>
    <mergeCell ref="AA235:AA240"/>
    <mergeCell ref="AB235:AB240"/>
    <mergeCell ref="U239:U240"/>
    <mergeCell ref="V239:V240"/>
    <mergeCell ref="U241:U247"/>
    <mergeCell ref="V241:V247"/>
    <mergeCell ref="U250:U251"/>
    <mergeCell ref="V250:V251"/>
    <mergeCell ref="W250:W252"/>
    <mergeCell ref="X250:X252"/>
    <mergeCell ref="Y250:Y252"/>
    <mergeCell ref="Z250:Z252"/>
    <mergeCell ref="AA250:AA252"/>
    <mergeCell ref="AB250:AB252"/>
    <mergeCell ref="Y253:Y259"/>
    <mergeCell ref="Y235:Y240"/>
    <mergeCell ref="N235:N240"/>
    <mergeCell ref="O215:O220"/>
    <mergeCell ref="O253:O259"/>
    <mergeCell ref="I241:I247"/>
    <mergeCell ref="J241:J247"/>
    <mergeCell ref="I250:I251"/>
    <mergeCell ref="O235:O240"/>
    <mergeCell ref="P235:P240"/>
    <mergeCell ref="I222:I229"/>
    <mergeCell ref="J222:J229"/>
    <mergeCell ref="I230:I234"/>
    <mergeCell ref="J230:J234"/>
    <mergeCell ref="K222:K234"/>
    <mergeCell ref="L222:L234"/>
    <mergeCell ref="O222:O234"/>
    <mergeCell ref="P208:P214"/>
    <mergeCell ref="I215:I218"/>
    <mergeCell ref="J215:J218"/>
    <mergeCell ref="I219:I220"/>
    <mergeCell ref="J219:J220"/>
    <mergeCell ref="K215:K220"/>
    <mergeCell ref="L215:L220"/>
    <mergeCell ref="M215:M220"/>
    <mergeCell ref="N215:N220"/>
    <mergeCell ref="P215:P220"/>
    <mergeCell ref="I208:I211"/>
    <mergeCell ref="J208:J211"/>
    <mergeCell ref="I212:I214"/>
    <mergeCell ref="J212:J214"/>
    <mergeCell ref="K208:K214"/>
    <mergeCell ref="L208:L214"/>
    <mergeCell ref="M208:M214"/>
    <mergeCell ref="W346:W351"/>
    <mergeCell ref="X346:X351"/>
    <mergeCell ref="Y346:Y351"/>
    <mergeCell ref="P190:P194"/>
    <mergeCell ref="U190:U192"/>
    <mergeCell ref="V190:V192"/>
    <mergeCell ref="E193:E194"/>
    <mergeCell ref="I193:I194"/>
    <mergeCell ref="J193:J194"/>
    <mergeCell ref="U193:U194"/>
    <mergeCell ref="V193:V194"/>
    <mergeCell ref="U253:U256"/>
    <mergeCell ref="V253:V256"/>
    <mergeCell ref="W253:W259"/>
    <mergeCell ref="X253:X259"/>
    <mergeCell ref="J250:J251"/>
    <mergeCell ref="K250:K252"/>
    <mergeCell ref="L250:L252"/>
    <mergeCell ref="M250:M252"/>
    <mergeCell ref="N250:N252"/>
    <mergeCell ref="O250:O252"/>
    <mergeCell ref="P250:P252"/>
    <mergeCell ref="I248:I249"/>
    <mergeCell ref="J248:J249"/>
    <mergeCell ref="K241:K249"/>
    <mergeCell ref="P222:P234"/>
    <mergeCell ref="I235:I238"/>
    <mergeCell ref="I239:I240"/>
    <mergeCell ref="J235:J238"/>
    <mergeCell ref="J239:J240"/>
    <mergeCell ref="K235:K240"/>
    <mergeCell ref="L235:L240"/>
    <mergeCell ref="AB288:AB291"/>
    <mergeCell ref="U274:U278"/>
    <mergeCell ref="V274:V278"/>
    <mergeCell ref="W274:W280"/>
    <mergeCell ref="X274:X280"/>
    <mergeCell ref="Y274:Y280"/>
    <mergeCell ref="Z274:Z280"/>
    <mergeCell ref="AA274:AA280"/>
    <mergeCell ref="AB274:AB280"/>
    <mergeCell ref="U279:U280"/>
    <mergeCell ref="V279:V280"/>
    <mergeCell ref="U281:U284"/>
    <mergeCell ref="V281:V284"/>
    <mergeCell ref="W281:W287"/>
    <mergeCell ref="X281:X287"/>
    <mergeCell ref="Y281:Y287"/>
    <mergeCell ref="U288:U290"/>
    <mergeCell ref="V288:V290"/>
    <mergeCell ref="W288:W291"/>
    <mergeCell ref="X288:X291"/>
    <mergeCell ref="Y288:Y291"/>
    <mergeCell ref="Z281:Z287"/>
    <mergeCell ref="AA281:AA287"/>
    <mergeCell ref="AB281:AB287"/>
    <mergeCell ref="U285:U287"/>
    <mergeCell ref="V285:V287"/>
    <mergeCell ref="AA423:AA425"/>
    <mergeCell ref="C410:F410"/>
    <mergeCell ref="E411:E414"/>
    <mergeCell ref="I411:I414"/>
    <mergeCell ref="J411:J414"/>
    <mergeCell ref="U411:U414"/>
    <mergeCell ref="V411:V414"/>
    <mergeCell ref="V272:V273"/>
    <mergeCell ref="U262:U264"/>
    <mergeCell ref="V262:V264"/>
    <mergeCell ref="P253:P259"/>
    <mergeCell ref="I253:I256"/>
    <mergeCell ref="I257:I259"/>
    <mergeCell ref="J253:J256"/>
    <mergeCell ref="J257:J259"/>
    <mergeCell ref="K253:K259"/>
    <mergeCell ref="L253:L259"/>
    <mergeCell ref="M253:M259"/>
    <mergeCell ref="D411:D416"/>
    <mergeCell ref="L317:L324"/>
    <mergeCell ref="C411:C416"/>
    <mergeCell ref="E415:E416"/>
    <mergeCell ref="I415:I416"/>
    <mergeCell ref="J415:J416"/>
    <mergeCell ref="K411:K416"/>
    <mergeCell ref="L411:L416"/>
    <mergeCell ref="M411:M416"/>
    <mergeCell ref="N411:N416"/>
    <mergeCell ref="O411:O416"/>
    <mergeCell ref="P411:P416"/>
    <mergeCell ref="Z288:Z291"/>
    <mergeCell ref="AA288:AA291"/>
    <mergeCell ref="X417:X422"/>
    <mergeCell ref="M235:M240"/>
    <mergeCell ref="E586:E590"/>
    <mergeCell ref="J586:J590"/>
    <mergeCell ref="W40:W49"/>
    <mergeCell ref="X40:X49"/>
    <mergeCell ref="Y40:Y49"/>
    <mergeCell ref="Z40:Z49"/>
    <mergeCell ref="AA40:AA49"/>
    <mergeCell ref="AB40:AB49"/>
    <mergeCell ref="L241:L249"/>
    <mergeCell ref="M241:M249"/>
    <mergeCell ref="N241:N249"/>
    <mergeCell ref="O241:O249"/>
    <mergeCell ref="P241:P249"/>
    <mergeCell ref="W241:W249"/>
    <mergeCell ref="U248:U249"/>
    <mergeCell ref="X241:X249"/>
    <mergeCell ref="Y241:Y249"/>
    <mergeCell ref="Z241:Z249"/>
    <mergeCell ref="AA241:AA249"/>
    <mergeCell ref="AB241:AB249"/>
    <mergeCell ref="V248:V249"/>
    <mergeCell ref="U415:U416"/>
    <mergeCell ref="V415:V416"/>
    <mergeCell ref="AA417:AA422"/>
    <mergeCell ref="AB417:AB422"/>
    <mergeCell ref="E421:E422"/>
    <mergeCell ref="I421:I422"/>
    <mergeCell ref="J421:J422"/>
    <mergeCell ref="U421:U422"/>
    <mergeCell ref="V421:V422"/>
    <mergeCell ref="O417:O422"/>
    <mergeCell ref="W411:W416"/>
    <mergeCell ref="W567:W572"/>
    <mergeCell ref="X567:X572"/>
    <mergeCell ref="Y567:Y572"/>
    <mergeCell ref="Z567:Z572"/>
    <mergeCell ref="AA567:AA572"/>
    <mergeCell ref="AB567:AB572"/>
    <mergeCell ref="B6:E6"/>
    <mergeCell ref="B7:E7"/>
    <mergeCell ref="B8:E8"/>
    <mergeCell ref="K567:K572"/>
    <mergeCell ref="L567:L572"/>
    <mergeCell ref="M567:M572"/>
    <mergeCell ref="N567:N572"/>
    <mergeCell ref="O567:O572"/>
    <mergeCell ref="P567:P572"/>
    <mergeCell ref="C423:C425"/>
    <mergeCell ref="D423:D425"/>
    <mergeCell ref="E423:E424"/>
    <mergeCell ref="I423:I424"/>
    <mergeCell ref="J423:J424"/>
    <mergeCell ref="K423:K425"/>
    <mergeCell ref="Z417:Z422"/>
    <mergeCell ref="X411:X416"/>
    <mergeCell ref="Y411:Y416"/>
    <mergeCell ref="Z411:Z416"/>
    <mergeCell ref="AA411:AA416"/>
    <mergeCell ref="AB411:AB416"/>
    <mergeCell ref="U417:U420"/>
    <mergeCell ref="V417:V420"/>
    <mergeCell ref="W417:W422"/>
    <mergeCell ref="P417:P422"/>
    <mergeCell ref="Y417:Y422"/>
    <mergeCell ref="D317:D324"/>
    <mergeCell ref="E320:E324"/>
    <mergeCell ref="I320:I324"/>
    <mergeCell ref="J320:J324"/>
    <mergeCell ref="K317:K324"/>
    <mergeCell ref="AB423:AB425"/>
    <mergeCell ref="A1:R1"/>
    <mergeCell ref="V45:V49"/>
    <mergeCell ref="V142:V146"/>
    <mergeCell ref="U142:U146"/>
    <mergeCell ref="V172:V176"/>
    <mergeCell ref="M423:M425"/>
    <mergeCell ref="N423:N425"/>
    <mergeCell ref="O423:O425"/>
    <mergeCell ref="P423:P425"/>
    <mergeCell ref="U423:U424"/>
    <mergeCell ref="V423:V424"/>
    <mergeCell ref="W423:W425"/>
    <mergeCell ref="X423:X425"/>
    <mergeCell ref="Y423:Y425"/>
    <mergeCell ref="Z423:Z425"/>
    <mergeCell ref="L423:L425"/>
    <mergeCell ref="C417:C422"/>
    <mergeCell ref="D417:D422"/>
    <mergeCell ref="E417:E420"/>
    <mergeCell ref="I417:I420"/>
    <mergeCell ref="K417:K422"/>
    <mergeCell ref="L417:L422"/>
    <mergeCell ref="M417:M422"/>
    <mergeCell ref="N417:N422"/>
  </mergeCells>
  <phoneticPr fontId="2"/>
  <conditionalFormatting sqref="L6:P6">
    <cfRule type="cellIs" dxfId="277" priority="1832" stopIfTrue="1" operator="equal">
      <formula>1</formula>
    </cfRule>
  </conditionalFormatting>
  <conditionalFormatting sqref="L16:P18">
    <cfRule type="cellIs" dxfId="276" priority="1263" stopIfTrue="1" operator="equal">
      <formula>1</formula>
    </cfRule>
  </conditionalFormatting>
  <conditionalFormatting sqref="L27:P27">
    <cfRule type="cellIs" dxfId="275" priority="865" stopIfTrue="1" operator="equal">
      <formula>1</formula>
    </cfRule>
  </conditionalFormatting>
  <conditionalFormatting sqref="L32:P32">
    <cfRule type="cellIs" dxfId="274" priority="1396" stopIfTrue="1" operator="equal">
      <formula>1</formula>
    </cfRule>
  </conditionalFormatting>
  <conditionalFormatting sqref="L40:P40">
    <cfRule type="cellIs" dxfId="273" priority="1814" stopIfTrue="1" operator="equal">
      <formula>1</formula>
    </cfRule>
  </conditionalFormatting>
  <conditionalFormatting sqref="L50:P50">
    <cfRule type="cellIs" dxfId="272" priority="968" stopIfTrue="1" operator="equal">
      <formula>1</formula>
    </cfRule>
  </conditionalFormatting>
  <conditionalFormatting sqref="L59:P59">
    <cfRule type="cellIs" dxfId="271" priority="964" stopIfTrue="1" operator="equal">
      <formula>1</formula>
    </cfRule>
  </conditionalFormatting>
  <conditionalFormatting sqref="L66:P66">
    <cfRule type="cellIs" dxfId="270" priority="962" stopIfTrue="1" operator="equal">
      <formula>1</formula>
    </cfRule>
  </conditionalFormatting>
  <conditionalFormatting sqref="L73:P73">
    <cfRule type="cellIs" dxfId="269" priority="861" stopIfTrue="1" operator="equal">
      <formula>1</formula>
    </cfRule>
  </conditionalFormatting>
  <conditionalFormatting sqref="L79:P79">
    <cfRule type="cellIs" dxfId="268" priority="857" stopIfTrue="1" operator="equal">
      <formula>1</formula>
    </cfRule>
  </conditionalFormatting>
  <conditionalFormatting sqref="L85:P85">
    <cfRule type="cellIs" dxfId="267" priority="960" stopIfTrue="1" operator="equal">
      <formula>1</formula>
    </cfRule>
  </conditionalFormatting>
  <conditionalFormatting sqref="L94:P94">
    <cfRule type="cellIs" dxfId="266" priority="958" stopIfTrue="1" operator="equal">
      <formula>1</formula>
    </cfRule>
  </conditionalFormatting>
  <conditionalFormatting sqref="L100:P100">
    <cfRule type="cellIs" dxfId="265" priority="956" stopIfTrue="1" operator="equal">
      <formula>1</formula>
    </cfRule>
  </conditionalFormatting>
  <conditionalFormatting sqref="L105:P106">
    <cfRule type="cellIs" dxfId="264" priority="1271" stopIfTrue="1" operator="equal">
      <formula>1</formula>
    </cfRule>
  </conditionalFormatting>
  <conditionalFormatting sqref="L110:P110 L116:P116 L134:P134 L140:P140 L199:P199 L208:P208 L215:P216 L250:P250 L253:P253 L267:P267 L274:P274 L281:P281 L288:P288 L346:P346 L352:P352 L462:P462 L468:P468 L492:P492">
    <cfRule type="cellIs" dxfId="263" priority="1834" stopIfTrue="1" operator="equal">
      <formula>1</formula>
    </cfRule>
  </conditionalFormatting>
  <conditionalFormatting sqref="L123:P125">
    <cfRule type="cellIs" dxfId="262" priority="1251" stopIfTrue="1" operator="equal">
      <formula>1</formula>
    </cfRule>
  </conditionalFormatting>
  <conditionalFormatting sqref="L142:P142">
    <cfRule type="cellIs" dxfId="261" priority="852" stopIfTrue="1" operator="equal">
      <formula>1</formula>
    </cfRule>
  </conditionalFormatting>
  <conditionalFormatting sqref="L150:P150">
    <cfRule type="cellIs" dxfId="260" priority="854" stopIfTrue="1" operator="equal">
      <formula>1</formula>
    </cfRule>
  </conditionalFormatting>
  <conditionalFormatting sqref="L156:P157">
    <cfRule type="cellIs" dxfId="259" priority="1575" stopIfTrue="1" operator="equal">
      <formula>1</formula>
    </cfRule>
  </conditionalFormatting>
  <conditionalFormatting sqref="L172:P172">
    <cfRule type="cellIs" dxfId="258" priority="849" stopIfTrue="1" operator="equal">
      <formula>1</formula>
    </cfRule>
  </conditionalFormatting>
  <conditionalFormatting sqref="L178:P178 L183:P183">
    <cfRule type="cellIs" dxfId="257" priority="1577" stopIfTrue="1" operator="equal">
      <formula>1</formula>
    </cfRule>
  </conditionalFormatting>
  <conditionalFormatting sqref="L190:P190">
    <cfRule type="cellIs" dxfId="256" priority="845" stopIfTrue="1" operator="equal">
      <formula>1</formula>
    </cfRule>
  </conditionalFormatting>
  <conditionalFormatting sqref="L195:P195">
    <cfRule type="cellIs" dxfId="255" priority="842" stopIfTrue="1" operator="equal">
      <formula>1</formula>
    </cfRule>
  </conditionalFormatting>
  <conditionalFormatting sqref="L221:P222">
    <cfRule type="cellIs" dxfId="254" priority="1282" stopIfTrue="1" operator="equal">
      <formula>1</formula>
    </cfRule>
  </conditionalFormatting>
  <conditionalFormatting sqref="L235:P235">
    <cfRule type="cellIs" dxfId="253" priority="1265" stopIfTrue="1" operator="equal">
      <formula>1</formula>
    </cfRule>
  </conditionalFormatting>
  <conditionalFormatting sqref="L241:P241">
    <cfRule type="cellIs" dxfId="252" priority="1280" stopIfTrue="1" operator="equal">
      <formula>1</formula>
    </cfRule>
  </conditionalFormatting>
  <conditionalFormatting sqref="L260:P262">
    <cfRule type="cellIs" dxfId="251" priority="1245" stopIfTrue="1" operator="equal">
      <formula>1</formula>
    </cfRule>
  </conditionalFormatting>
  <conditionalFormatting sqref="L292:P293">
    <cfRule type="cellIs" dxfId="250" priority="1372" stopIfTrue="1" operator="equal">
      <formula>1</formula>
    </cfRule>
  </conditionalFormatting>
  <conditionalFormatting sqref="L298:P298">
    <cfRule type="cellIs" dxfId="249" priority="1360" stopIfTrue="1" operator="equal">
      <formula>1</formula>
    </cfRule>
  </conditionalFormatting>
  <conditionalFormatting sqref="L302:P303">
    <cfRule type="cellIs" dxfId="248" priority="824" stopIfTrue="1" operator="equal">
      <formula>1</formula>
    </cfRule>
  </conditionalFormatting>
  <conditionalFormatting sqref="L312:P312">
    <cfRule type="cellIs" dxfId="247" priority="818" stopIfTrue="1" operator="equal">
      <formula>1</formula>
    </cfRule>
  </conditionalFormatting>
  <conditionalFormatting sqref="L317:P317">
    <cfRule type="cellIs" dxfId="246" priority="807" stopIfTrue="1" operator="equal">
      <formula>1</formula>
    </cfRule>
  </conditionalFormatting>
  <conditionalFormatting sqref="L325:P327">
    <cfRule type="cellIs" dxfId="245" priority="1633" stopIfTrue="1" operator="equal">
      <formula>1</formula>
    </cfRule>
  </conditionalFormatting>
  <conditionalFormatting sqref="L340:P340">
    <cfRule type="cellIs" dxfId="244" priority="804" stopIfTrue="1" operator="equal">
      <formula>1</formula>
    </cfRule>
  </conditionalFormatting>
  <conditionalFormatting sqref="L358:P359">
    <cfRule type="cellIs" dxfId="243" priority="1623" stopIfTrue="1" operator="equal">
      <formula>1</formula>
    </cfRule>
  </conditionalFormatting>
  <conditionalFormatting sqref="L372:P372">
    <cfRule type="cellIs" dxfId="242" priority="1625" stopIfTrue="1" operator="equal">
      <formula>1</formula>
    </cfRule>
  </conditionalFormatting>
  <conditionalFormatting sqref="L378:P379">
    <cfRule type="cellIs" dxfId="241" priority="1304" stopIfTrue="1" operator="equal">
      <formula>1</formula>
    </cfRule>
  </conditionalFormatting>
  <conditionalFormatting sqref="L385:P385">
    <cfRule type="cellIs" dxfId="240" priority="912" stopIfTrue="1" operator="equal">
      <formula>1</formula>
    </cfRule>
  </conditionalFormatting>
  <conditionalFormatting sqref="L390:P390">
    <cfRule type="cellIs" dxfId="239" priority="1312" stopIfTrue="1" operator="equal">
      <formula>1</formula>
    </cfRule>
  </conditionalFormatting>
  <conditionalFormatting sqref="L394:P394">
    <cfRule type="cellIs" dxfId="238" priority="911" stopIfTrue="1" operator="equal">
      <formula>1</formula>
    </cfRule>
  </conditionalFormatting>
  <conditionalFormatting sqref="L398:P398">
    <cfRule type="cellIs" dxfId="237" priority="910" stopIfTrue="1" operator="equal">
      <formula>1</formula>
    </cfRule>
  </conditionalFormatting>
  <conditionalFormatting sqref="L402:P402">
    <cfRule type="cellIs" dxfId="236" priority="1297" stopIfTrue="1" operator="equal">
      <formula>1</formula>
    </cfRule>
  </conditionalFormatting>
  <conditionalFormatting sqref="L410:P411">
    <cfRule type="cellIs" dxfId="235" priority="793" stopIfTrue="1" operator="equal">
      <formula>1</formula>
    </cfRule>
  </conditionalFormatting>
  <conditionalFormatting sqref="L417:P417">
    <cfRule type="cellIs" dxfId="234" priority="784" stopIfTrue="1" operator="equal">
      <formula>1</formula>
    </cfRule>
  </conditionalFormatting>
  <conditionalFormatting sqref="L423:P423">
    <cfRule type="cellIs" dxfId="233" priority="801" stopIfTrue="1" operator="equal">
      <formula>1</formula>
    </cfRule>
  </conditionalFormatting>
  <conditionalFormatting sqref="L426:P428">
    <cfRule type="cellIs" dxfId="232" priority="1239" stopIfTrue="1" operator="equal">
      <formula>1</formula>
    </cfRule>
  </conditionalFormatting>
  <conditionalFormatting sqref="L435:P435 L441:P441">
    <cfRule type="cellIs" dxfId="231" priority="1615" stopIfTrue="1" operator="equal">
      <formula>1</formula>
    </cfRule>
  </conditionalFormatting>
  <conditionalFormatting sqref="L447:P447">
    <cfRule type="cellIs" dxfId="230" priority="892" stopIfTrue="1" operator="equal">
      <formula>1</formula>
    </cfRule>
  </conditionalFormatting>
  <conditionalFormatting sqref="L455:P458">
    <cfRule type="cellIs" dxfId="229" priority="1233" stopIfTrue="1" operator="equal">
      <formula>1</formula>
    </cfRule>
  </conditionalFormatting>
  <conditionalFormatting sqref="L474:P474 L479:P479">
    <cfRule type="cellIs" dxfId="228" priority="1324" stopIfTrue="1" operator="equal">
      <formula>1</formula>
    </cfRule>
  </conditionalFormatting>
  <conditionalFormatting sqref="L484:P485">
    <cfRule type="cellIs" dxfId="227" priority="1559" stopIfTrue="1" operator="equal">
      <formula>1</formula>
    </cfRule>
  </conditionalFormatting>
  <conditionalFormatting sqref="L499:P501">
    <cfRule type="cellIs" dxfId="226" priority="1227" stopIfTrue="1" operator="equal">
      <formula>1</formula>
    </cfRule>
  </conditionalFormatting>
  <conditionalFormatting sqref="L506:P506 L512:P512 L518:P518">
    <cfRule type="cellIs" dxfId="225" priority="1726" stopIfTrue="1" operator="equal">
      <formula>1</formula>
    </cfRule>
  </conditionalFormatting>
  <conditionalFormatting sqref="L526:P526">
    <cfRule type="cellIs" dxfId="224" priority="1343" stopIfTrue="1" operator="equal">
      <formula>1</formula>
    </cfRule>
  </conditionalFormatting>
  <conditionalFormatting sqref="L531:P533">
    <cfRule type="cellIs" dxfId="223" priority="761" stopIfTrue="1" operator="equal">
      <formula>1</formula>
    </cfRule>
  </conditionalFormatting>
  <conditionalFormatting sqref="L537:P537 L539:P539">
    <cfRule type="cellIs" dxfId="222" priority="772" stopIfTrue="1" operator="equal">
      <formula>1</formula>
    </cfRule>
  </conditionalFormatting>
  <conditionalFormatting sqref="L541:P541">
    <cfRule type="cellIs" dxfId="221" priority="763" stopIfTrue="1" operator="equal">
      <formula>1</formula>
    </cfRule>
  </conditionalFormatting>
  <conditionalFormatting sqref="L543:P545">
    <cfRule type="cellIs" dxfId="220" priority="730" stopIfTrue="1" operator="equal">
      <formula>1</formula>
    </cfRule>
  </conditionalFormatting>
  <conditionalFormatting sqref="L553:P553 L557:P557 L561:P561">
    <cfRule type="cellIs" dxfId="219" priority="728" stopIfTrue="1" operator="equal">
      <formula>1</formula>
    </cfRule>
  </conditionalFormatting>
  <conditionalFormatting sqref="L567:P567">
    <cfRule type="cellIs" dxfId="218" priority="726" stopIfTrue="1" operator="equal">
      <formula>1</formula>
    </cfRule>
  </conditionalFormatting>
  <conditionalFormatting sqref="L573:P573">
    <cfRule type="cellIs" dxfId="217" priority="740" stopIfTrue="1" operator="equal">
      <formula>1</formula>
    </cfRule>
  </conditionalFormatting>
  <conditionalFormatting sqref="L575:P575 L581:P581">
    <cfRule type="cellIs" dxfId="216" priority="738" stopIfTrue="1" operator="equal">
      <formula>1</formula>
    </cfRule>
  </conditionalFormatting>
  <conditionalFormatting sqref="L585:P586">
    <cfRule type="cellIs" dxfId="215" priority="736" stopIfTrue="1" operator="equal">
      <formula>1</formula>
    </cfRule>
  </conditionalFormatting>
  <conditionalFormatting sqref="Q16:Q17">
    <cfRule type="containsText" dxfId="214" priority="367" operator="containsText" text="A">
      <formula>NOT(ISERROR(SEARCH("A",Q16)))</formula>
    </cfRule>
    <cfRule type="containsText" dxfId="213" priority="368" operator="containsText" text="B">
      <formula>NOT(ISERROR(SEARCH("B",Q16)))</formula>
    </cfRule>
    <cfRule type="containsText" dxfId="212" priority="369" operator="containsText" text="C">
      <formula>NOT(ISERROR(SEARCH("C",Q16)))</formula>
    </cfRule>
    <cfRule type="containsText" dxfId="211" priority="370" operator="containsText" text="D">
      <formula>NOT(ISERROR(SEARCH("D",Q16)))</formula>
    </cfRule>
  </conditionalFormatting>
  <conditionalFormatting sqref="Q105">
    <cfRule type="containsText" dxfId="210" priority="263" operator="containsText" text="A">
      <formula>NOT(ISERROR(SEARCH("A",Q105)))</formula>
    </cfRule>
    <cfRule type="containsText" dxfId="209" priority="264" operator="containsText" text="B">
      <formula>NOT(ISERROR(SEARCH("B",Q105)))</formula>
    </cfRule>
    <cfRule type="containsText" dxfId="208" priority="265" operator="containsText" text="C">
      <formula>NOT(ISERROR(SEARCH("C",Q105)))</formula>
    </cfRule>
    <cfRule type="containsText" dxfId="207" priority="266" operator="containsText" text="D">
      <formula>NOT(ISERROR(SEARCH("D",Q105)))</formula>
    </cfRule>
  </conditionalFormatting>
  <conditionalFormatting sqref="Q123:Q124">
    <cfRule type="containsText" dxfId="206" priority="355" operator="containsText" text="A">
      <formula>NOT(ISERROR(SEARCH("A",Q123)))</formula>
    </cfRule>
    <cfRule type="containsText" dxfId="205" priority="356" operator="containsText" text="B">
      <formula>NOT(ISERROR(SEARCH("B",Q123)))</formula>
    </cfRule>
    <cfRule type="containsText" dxfId="204" priority="357" operator="containsText" text="C">
      <formula>NOT(ISERROR(SEARCH("C",Q123)))</formula>
    </cfRule>
    <cfRule type="containsText" dxfId="203" priority="358" operator="containsText" text="D">
      <formula>NOT(ISERROR(SEARCH("D",Q123)))</formula>
    </cfRule>
  </conditionalFormatting>
  <conditionalFormatting sqref="Q156">
    <cfRule type="containsText" dxfId="202" priority="351" operator="containsText" text="A">
      <formula>NOT(ISERROR(SEARCH("A",Q156)))</formula>
    </cfRule>
    <cfRule type="containsText" dxfId="201" priority="352" operator="containsText" text="B">
      <formula>NOT(ISERROR(SEARCH("B",Q156)))</formula>
    </cfRule>
    <cfRule type="containsText" dxfId="200" priority="353" operator="containsText" text="C">
      <formula>NOT(ISERROR(SEARCH("C",Q156)))</formula>
    </cfRule>
    <cfRule type="containsText" dxfId="199" priority="354" operator="containsText" text="D">
      <formula>NOT(ISERROR(SEARCH("D",Q156)))</formula>
    </cfRule>
  </conditionalFormatting>
  <conditionalFormatting sqref="Q221">
    <cfRule type="containsText" dxfId="198" priority="347" operator="containsText" text="A">
      <formula>NOT(ISERROR(SEARCH("A",Q221)))</formula>
    </cfRule>
    <cfRule type="containsText" dxfId="197" priority="348" operator="containsText" text="B">
      <formula>NOT(ISERROR(SEARCH("B",Q221)))</formula>
    </cfRule>
    <cfRule type="containsText" dxfId="196" priority="349" operator="containsText" text="C">
      <formula>NOT(ISERROR(SEARCH("C",Q221)))</formula>
    </cfRule>
    <cfRule type="containsText" dxfId="195" priority="350" operator="containsText" text="D">
      <formula>NOT(ISERROR(SEARCH("D",Q221)))</formula>
    </cfRule>
  </conditionalFormatting>
  <conditionalFormatting sqref="Q260:Q261">
    <cfRule type="containsText" dxfId="194" priority="339" operator="containsText" text="A">
      <formula>NOT(ISERROR(SEARCH("A",Q260)))</formula>
    </cfRule>
    <cfRule type="containsText" dxfId="193" priority="340" operator="containsText" text="B">
      <formula>NOT(ISERROR(SEARCH("B",Q260)))</formula>
    </cfRule>
    <cfRule type="containsText" dxfId="192" priority="341" operator="containsText" text="C">
      <formula>NOT(ISERROR(SEARCH("C",Q260)))</formula>
    </cfRule>
    <cfRule type="containsText" dxfId="191" priority="342" operator="containsText" text="D">
      <formula>NOT(ISERROR(SEARCH("D",Q260)))</formula>
    </cfRule>
  </conditionalFormatting>
  <conditionalFormatting sqref="Q292">
    <cfRule type="containsText" dxfId="190" priority="335" operator="containsText" text="A">
      <formula>NOT(ISERROR(SEARCH("A",Q292)))</formula>
    </cfRule>
    <cfRule type="containsText" dxfId="189" priority="336" operator="containsText" text="B">
      <formula>NOT(ISERROR(SEARCH("B",Q292)))</formula>
    </cfRule>
    <cfRule type="containsText" dxfId="188" priority="337" operator="containsText" text="C">
      <formula>NOT(ISERROR(SEARCH("C",Q292)))</formula>
    </cfRule>
    <cfRule type="containsText" dxfId="187" priority="338" operator="containsText" text="D">
      <formula>NOT(ISERROR(SEARCH("D",Q292)))</formula>
    </cfRule>
  </conditionalFormatting>
  <conditionalFormatting sqref="Q302">
    <cfRule type="containsText" dxfId="186" priority="331" operator="containsText" text="A">
      <formula>NOT(ISERROR(SEARCH("A",Q302)))</formula>
    </cfRule>
    <cfRule type="containsText" dxfId="185" priority="332" operator="containsText" text="B">
      <formula>NOT(ISERROR(SEARCH("B",Q302)))</formula>
    </cfRule>
    <cfRule type="containsText" dxfId="184" priority="333" operator="containsText" text="C">
      <formula>NOT(ISERROR(SEARCH("C",Q302)))</formula>
    </cfRule>
    <cfRule type="containsText" dxfId="183" priority="334" operator="containsText" text="D">
      <formula>NOT(ISERROR(SEARCH("D",Q302)))</formula>
    </cfRule>
  </conditionalFormatting>
  <conditionalFormatting sqref="Q325">
    <cfRule type="containsText" dxfId="182" priority="327" operator="containsText" text="A">
      <formula>NOT(ISERROR(SEARCH("A",Q325)))</formula>
    </cfRule>
    <cfRule type="containsText" dxfId="181" priority="328" operator="containsText" text="B">
      <formula>NOT(ISERROR(SEARCH("B",Q325)))</formula>
    </cfRule>
    <cfRule type="containsText" dxfId="180" priority="329" operator="containsText" text="C">
      <formula>NOT(ISERROR(SEARCH("C",Q325)))</formula>
    </cfRule>
    <cfRule type="containsText" dxfId="179" priority="330" operator="containsText" text="D">
      <formula>NOT(ISERROR(SEARCH("D",Q325)))</formula>
    </cfRule>
  </conditionalFormatting>
  <conditionalFormatting sqref="Q358">
    <cfRule type="containsText" dxfId="178" priority="323" operator="containsText" text="A">
      <formula>NOT(ISERROR(SEARCH("A",Q358)))</formula>
    </cfRule>
    <cfRule type="containsText" dxfId="177" priority="324" operator="containsText" text="B">
      <formula>NOT(ISERROR(SEARCH("B",Q358)))</formula>
    </cfRule>
    <cfRule type="containsText" dxfId="176" priority="325" operator="containsText" text="C">
      <formula>NOT(ISERROR(SEARCH("C",Q358)))</formula>
    </cfRule>
    <cfRule type="containsText" dxfId="175" priority="326" operator="containsText" text="D">
      <formula>NOT(ISERROR(SEARCH("D",Q358)))</formula>
    </cfRule>
  </conditionalFormatting>
  <conditionalFormatting sqref="Q378">
    <cfRule type="containsText" dxfId="174" priority="319" operator="containsText" text="A">
      <formula>NOT(ISERROR(SEARCH("A",Q378)))</formula>
    </cfRule>
    <cfRule type="containsText" dxfId="173" priority="320" operator="containsText" text="B">
      <formula>NOT(ISERROR(SEARCH("B",Q378)))</formula>
    </cfRule>
    <cfRule type="containsText" dxfId="172" priority="321" operator="containsText" text="C">
      <formula>NOT(ISERROR(SEARCH("C",Q378)))</formula>
    </cfRule>
    <cfRule type="containsText" dxfId="171" priority="322" operator="containsText" text="D">
      <formula>NOT(ISERROR(SEARCH("D",Q378)))</formula>
    </cfRule>
  </conditionalFormatting>
  <conditionalFormatting sqref="Q410">
    <cfRule type="containsText" dxfId="170" priority="315" operator="containsText" text="A">
      <formula>NOT(ISERROR(SEARCH("A",Q410)))</formula>
    </cfRule>
    <cfRule type="containsText" dxfId="169" priority="316" operator="containsText" text="B">
      <formula>NOT(ISERROR(SEARCH("B",Q410)))</formula>
    </cfRule>
    <cfRule type="containsText" dxfId="168" priority="317" operator="containsText" text="C">
      <formula>NOT(ISERROR(SEARCH("C",Q410)))</formula>
    </cfRule>
    <cfRule type="containsText" dxfId="167" priority="318" operator="containsText" text="D">
      <formula>NOT(ISERROR(SEARCH("D",Q410)))</formula>
    </cfRule>
  </conditionalFormatting>
  <conditionalFormatting sqref="Q426:Q427">
    <cfRule type="containsText" dxfId="166" priority="307" operator="containsText" text="A">
      <formula>NOT(ISERROR(SEARCH("A",Q426)))</formula>
    </cfRule>
    <cfRule type="containsText" dxfId="165" priority="308" operator="containsText" text="B">
      <formula>NOT(ISERROR(SEARCH("B",Q426)))</formula>
    </cfRule>
    <cfRule type="containsText" dxfId="164" priority="309" operator="containsText" text="C">
      <formula>NOT(ISERROR(SEARCH("C",Q426)))</formula>
    </cfRule>
    <cfRule type="containsText" dxfId="163" priority="310" operator="containsText" text="D">
      <formula>NOT(ISERROR(SEARCH("D",Q426)))</formula>
    </cfRule>
  </conditionalFormatting>
  <conditionalFormatting sqref="Q455:Q456">
    <cfRule type="containsText" dxfId="162" priority="299" operator="containsText" text="A">
      <formula>NOT(ISERROR(SEARCH("A",Q455)))</formula>
    </cfRule>
    <cfRule type="containsText" dxfId="161" priority="300" operator="containsText" text="B">
      <formula>NOT(ISERROR(SEARCH("B",Q455)))</formula>
    </cfRule>
    <cfRule type="containsText" dxfId="160" priority="301" operator="containsText" text="C">
      <formula>NOT(ISERROR(SEARCH("C",Q455)))</formula>
    </cfRule>
    <cfRule type="containsText" dxfId="159" priority="302" operator="containsText" text="D">
      <formula>NOT(ISERROR(SEARCH("D",Q455)))</formula>
    </cfRule>
  </conditionalFormatting>
  <conditionalFormatting sqref="Q484">
    <cfRule type="containsText" dxfId="158" priority="295" operator="containsText" text="A">
      <formula>NOT(ISERROR(SEARCH("A",Q484)))</formula>
    </cfRule>
    <cfRule type="containsText" dxfId="157" priority="296" operator="containsText" text="B">
      <formula>NOT(ISERROR(SEARCH("B",Q484)))</formula>
    </cfRule>
    <cfRule type="containsText" dxfId="156" priority="297" operator="containsText" text="C">
      <formula>NOT(ISERROR(SEARCH("C",Q484)))</formula>
    </cfRule>
    <cfRule type="containsText" dxfId="155" priority="298" operator="containsText" text="D">
      <formula>NOT(ISERROR(SEARCH("D",Q484)))</formula>
    </cfRule>
  </conditionalFormatting>
  <conditionalFormatting sqref="Q499:Q500">
    <cfRule type="containsText" dxfId="154" priority="287" operator="containsText" text="A">
      <formula>NOT(ISERROR(SEARCH("A",Q499)))</formula>
    </cfRule>
    <cfRule type="containsText" dxfId="153" priority="288" operator="containsText" text="B">
      <formula>NOT(ISERROR(SEARCH("B",Q499)))</formula>
    </cfRule>
    <cfRule type="containsText" dxfId="152" priority="289" operator="containsText" text="C">
      <formula>NOT(ISERROR(SEARCH("C",Q499)))</formula>
    </cfRule>
    <cfRule type="containsText" dxfId="151" priority="290" operator="containsText" text="D">
      <formula>NOT(ISERROR(SEARCH("D",Q499)))</formula>
    </cfRule>
  </conditionalFormatting>
  <conditionalFormatting sqref="Q531:Q532">
    <cfRule type="containsText" dxfId="150" priority="279" operator="containsText" text="A">
      <formula>NOT(ISERROR(SEARCH("A",Q531)))</formula>
    </cfRule>
    <cfRule type="containsText" dxfId="149" priority="280" operator="containsText" text="B">
      <formula>NOT(ISERROR(SEARCH("B",Q531)))</formula>
    </cfRule>
    <cfRule type="containsText" dxfId="148" priority="281" operator="containsText" text="C">
      <formula>NOT(ISERROR(SEARCH("C",Q531)))</formula>
    </cfRule>
    <cfRule type="containsText" dxfId="147" priority="282" operator="containsText" text="D">
      <formula>NOT(ISERROR(SEARCH("D",Q531)))</formula>
    </cfRule>
  </conditionalFormatting>
  <conditionalFormatting sqref="Q543:Q544">
    <cfRule type="containsText" dxfId="146" priority="271" operator="containsText" text="A">
      <formula>NOT(ISERROR(SEARCH("A",Q543)))</formula>
    </cfRule>
    <cfRule type="containsText" dxfId="145" priority="272" operator="containsText" text="B">
      <formula>NOT(ISERROR(SEARCH("B",Q543)))</formula>
    </cfRule>
    <cfRule type="containsText" dxfId="144" priority="273" operator="containsText" text="C">
      <formula>NOT(ISERROR(SEARCH("C",Q543)))</formula>
    </cfRule>
    <cfRule type="containsText" dxfId="143" priority="274" operator="containsText" text="D">
      <formula>NOT(ISERROR(SEARCH("D",Q543)))</formula>
    </cfRule>
  </conditionalFormatting>
  <conditionalFormatting sqref="Q6:R8">
    <cfRule type="containsText" dxfId="142" priority="375" operator="containsText" text="A">
      <formula>NOT(ISERROR(SEARCH("A",Q6)))</formula>
    </cfRule>
    <cfRule type="containsText" dxfId="141" priority="376" operator="containsText" text="B">
      <formula>NOT(ISERROR(SEARCH("B",Q6)))</formula>
    </cfRule>
    <cfRule type="containsText" dxfId="140" priority="377" operator="containsText" text="C">
      <formula>NOT(ISERROR(SEARCH("C",Q6)))</formula>
    </cfRule>
    <cfRule type="containsText" dxfId="139" priority="378" operator="containsText" text="D">
      <formula>NOT(ISERROR(SEARCH("D",Q6)))</formula>
    </cfRule>
  </conditionalFormatting>
  <conditionalFormatting sqref="X6:AB6">
    <cfRule type="cellIs" dxfId="138" priority="260" stopIfTrue="1" operator="equal">
      <formula>1</formula>
    </cfRule>
  </conditionalFormatting>
  <conditionalFormatting sqref="X16:AB18">
    <cfRule type="cellIs" dxfId="137" priority="185" stopIfTrue="1" operator="equal">
      <formula>1</formula>
    </cfRule>
  </conditionalFormatting>
  <conditionalFormatting sqref="X27:AB27">
    <cfRule type="cellIs" dxfId="136" priority="154" stopIfTrue="1" operator="equal">
      <formula>1</formula>
    </cfRule>
  </conditionalFormatting>
  <conditionalFormatting sqref="X32:AB32">
    <cfRule type="cellIs" dxfId="135" priority="214" stopIfTrue="1" operator="equal">
      <formula>1</formula>
    </cfRule>
  </conditionalFormatting>
  <conditionalFormatting sqref="X40:AB40">
    <cfRule type="cellIs" dxfId="134" priority="256" stopIfTrue="1" operator="equal">
      <formula>1</formula>
    </cfRule>
  </conditionalFormatting>
  <conditionalFormatting sqref="X50:AB50">
    <cfRule type="cellIs" dxfId="133" priority="171" stopIfTrue="1" operator="equal">
      <formula>1</formula>
    </cfRule>
  </conditionalFormatting>
  <conditionalFormatting sqref="X59:AB59">
    <cfRule type="cellIs" dxfId="132" priority="169" stopIfTrue="1" operator="equal">
      <formula>1</formula>
    </cfRule>
  </conditionalFormatting>
  <conditionalFormatting sqref="X66:AB66">
    <cfRule type="cellIs" dxfId="131" priority="167" stopIfTrue="1" operator="equal">
      <formula>1</formula>
    </cfRule>
  </conditionalFormatting>
  <conditionalFormatting sqref="X73:AB73">
    <cfRule type="cellIs" dxfId="130" priority="152" stopIfTrue="1" operator="equal">
      <formula>1</formula>
    </cfRule>
  </conditionalFormatting>
  <conditionalFormatting sqref="X79:AB79">
    <cfRule type="cellIs" dxfId="129" priority="150" stopIfTrue="1" operator="equal">
      <formula>1</formula>
    </cfRule>
  </conditionalFormatting>
  <conditionalFormatting sqref="X85:AB85">
    <cfRule type="cellIs" dxfId="128" priority="165" stopIfTrue="1" operator="equal">
      <formula>1</formula>
    </cfRule>
  </conditionalFormatting>
  <conditionalFormatting sqref="X94:AB94">
    <cfRule type="cellIs" dxfId="127" priority="163" stopIfTrue="1" operator="equal">
      <formula>1</formula>
    </cfRule>
  </conditionalFormatting>
  <conditionalFormatting sqref="X100:AB100">
    <cfRule type="cellIs" dxfId="126" priority="161" stopIfTrue="1" operator="equal">
      <formula>1</formula>
    </cfRule>
  </conditionalFormatting>
  <conditionalFormatting sqref="X105:AB106">
    <cfRule type="cellIs" dxfId="125" priority="189" stopIfTrue="1" operator="equal">
      <formula>1</formula>
    </cfRule>
  </conditionalFormatting>
  <conditionalFormatting sqref="X110:AB110 X116:AB116 X134:AB134 X140:AB140 X199:AB199 X208:AB208 X215:AB216 X250:AB250 X253:AB253 X267:AB267 X274:AB274 X281:AB281 X288:AB288 X346:AB346 X352:AB352 X462:AB462 X468:AB468 X492:AB492">
    <cfRule type="cellIs" dxfId="124" priority="262" stopIfTrue="1" operator="equal">
      <formula>1</formula>
    </cfRule>
  </conditionalFormatting>
  <conditionalFormatting sqref="X123:AB125">
    <cfRule type="cellIs" dxfId="123" priority="183" stopIfTrue="1" operator="equal">
      <formula>1</formula>
    </cfRule>
  </conditionalFormatting>
  <conditionalFormatting sqref="X142:AB142">
    <cfRule type="cellIs" dxfId="122" priority="148" stopIfTrue="1" operator="equal">
      <formula>1</formula>
    </cfRule>
  </conditionalFormatting>
  <conditionalFormatting sqref="X150:AB150">
    <cfRule type="cellIs" dxfId="121" priority="149" stopIfTrue="1" operator="equal">
      <formula>1</formula>
    </cfRule>
  </conditionalFormatting>
  <conditionalFormatting sqref="X156:AB157">
    <cfRule type="cellIs" dxfId="120" priority="220" stopIfTrue="1" operator="equal">
      <formula>1</formula>
    </cfRule>
  </conditionalFormatting>
  <conditionalFormatting sqref="X172:AB172">
    <cfRule type="cellIs" dxfId="119" priority="146" stopIfTrue="1" operator="equal">
      <formula>1</formula>
    </cfRule>
  </conditionalFormatting>
  <conditionalFormatting sqref="X178:AB178 X183:AB183">
    <cfRule type="cellIs" dxfId="118" priority="222" stopIfTrue="1" operator="equal">
      <formula>1</formula>
    </cfRule>
  </conditionalFormatting>
  <conditionalFormatting sqref="X190:AB190">
    <cfRule type="cellIs" dxfId="117" priority="144" stopIfTrue="1" operator="equal">
      <formula>1</formula>
    </cfRule>
  </conditionalFormatting>
  <conditionalFormatting sqref="X195:AB195">
    <cfRule type="cellIs" dxfId="116" priority="143" stopIfTrue="1" operator="equal">
      <formula>1</formula>
    </cfRule>
  </conditionalFormatting>
  <conditionalFormatting sqref="X221:AB222">
    <cfRule type="cellIs" dxfId="115" priority="195" stopIfTrue="1" operator="equal">
      <formula>1</formula>
    </cfRule>
  </conditionalFormatting>
  <conditionalFormatting sqref="X235:AB235">
    <cfRule type="cellIs" dxfId="114" priority="187" stopIfTrue="1" operator="equal">
      <formula>1</formula>
    </cfRule>
  </conditionalFormatting>
  <conditionalFormatting sqref="X241:AB241">
    <cfRule type="cellIs" dxfId="113" priority="193" stopIfTrue="1" operator="equal">
      <formula>1</formula>
    </cfRule>
  </conditionalFormatting>
  <conditionalFormatting sqref="X260:AB262">
    <cfRule type="cellIs" dxfId="112" priority="181" stopIfTrue="1" operator="equal">
      <formula>1</formula>
    </cfRule>
  </conditionalFormatting>
  <conditionalFormatting sqref="X292:AB293">
    <cfRule type="cellIs" dxfId="111" priority="212" stopIfTrue="1" operator="equal">
      <formula>1</formula>
    </cfRule>
  </conditionalFormatting>
  <conditionalFormatting sqref="X298:AB298">
    <cfRule type="cellIs" dxfId="110" priority="210" stopIfTrue="1" operator="equal">
      <formula>1</formula>
    </cfRule>
  </conditionalFormatting>
  <conditionalFormatting sqref="X302:AB303">
    <cfRule type="cellIs" dxfId="109" priority="140" stopIfTrue="1" operator="equal">
      <formula>1</formula>
    </cfRule>
  </conditionalFormatting>
  <conditionalFormatting sqref="X312:AB312">
    <cfRule type="cellIs" dxfId="108" priority="138" stopIfTrue="1" operator="equal">
      <formula>1</formula>
    </cfRule>
  </conditionalFormatting>
  <conditionalFormatting sqref="X317:AB317">
    <cfRule type="cellIs" dxfId="107" priority="136" stopIfTrue="1" operator="equal">
      <formula>1</formula>
    </cfRule>
  </conditionalFormatting>
  <conditionalFormatting sqref="X325:AB327">
    <cfRule type="cellIs" dxfId="106" priority="232" stopIfTrue="1" operator="equal">
      <formula>1</formula>
    </cfRule>
  </conditionalFormatting>
  <conditionalFormatting sqref="X340:AB340">
    <cfRule type="cellIs" dxfId="105" priority="135" stopIfTrue="1" operator="equal">
      <formula>1</formula>
    </cfRule>
  </conditionalFormatting>
  <conditionalFormatting sqref="X358:AB359">
    <cfRule type="cellIs" dxfId="104" priority="226" stopIfTrue="1" operator="equal">
      <formula>1</formula>
    </cfRule>
  </conditionalFormatting>
  <conditionalFormatting sqref="X372:AB372">
    <cfRule type="cellIs" dxfId="103" priority="228" stopIfTrue="1" operator="equal">
      <formula>1</formula>
    </cfRule>
  </conditionalFormatting>
  <conditionalFormatting sqref="X378:AB379">
    <cfRule type="cellIs" dxfId="102" priority="200" stopIfTrue="1" operator="equal">
      <formula>1</formula>
    </cfRule>
  </conditionalFormatting>
  <conditionalFormatting sqref="X385:AB385">
    <cfRule type="cellIs" dxfId="101" priority="159" stopIfTrue="1" operator="equal">
      <formula>1</formula>
    </cfRule>
  </conditionalFormatting>
  <conditionalFormatting sqref="X390:AB390">
    <cfRule type="cellIs" dxfId="100" priority="204" stopIfTrue="1" operator="equal">
      <formula>1</formula>
    </cfRule>
  </conditionalFormatting>
  <conditionalFormatting sqref="X394:AB394">
    <cfRule type="cellIs" dxfId="99" priority="158" stopIfTrue="1" operator="equal">
      <formula>1</formula>
    </cfRule>
  </conditionalFormatting>
  <conditionalFormatting sqref="X398:AB398">
    <cfRule type="cellIs" dxfId="98" priority="157" stopIfTrue="1" operator="equal">
      <formula>1</formula>
    </cfRule>
  </conditionalFormatting>
  <conditionalFormatting sqref="X402:AB402">
    <cfRule type="cellIs" dxfId="97" priority="199" stopIfTrue="1" operator="equal">
      <formula>1</formula>
    </cfRule>
  </conditionalFormatting>
  <conditionalFormatting sqref="X410:AB411">
    <cfRule type="cellIs" dxfId="96" priority="129" stopIfTrue="1" operator="equal">
      <formula>1</formula>
    </cfRule>
  </conditionalFormatting>
  <conditionalFormatting sqref="X417:AB417">
    <cfRule type="cellIs" dxfId="95" priority="127" stopIfTrue="1" operator="equal">
      <formula>1</formula>
    </cfRule>
  </conditionalFormatting>
  <conditionalFormatting sqref="X423:AB423">
    <cfRule type="cellIs" dxfId="94" priority="133" stopIfTrue="1" operator="equal">
      <formula>1</formula>
    </cfRule>
  </conditionalFormatting>
  <conditionalFormatting sqref="X426:AB428">
    <cfRule type="cellIs" dxfId="93" priority="179" stopIfTrue="1" operator="equal">
      <formula>1</formula>
    </cfRule>
  </conditionalFormatting>
  <conditionalFormatting sqref="X435:AB435 X441:AB441">
    <cfRule type="cellIs" dxfId="92" priority="224" stopIfTrue="1" operator="equal">
      <formula>1</formula>
    </cfRule>
  </conditionalFormatting>
  <conditionalFormatting sqref="X447:AB447">
    <cfRule type="cellIs" dxfId="91" priority="156" stopIfTrue="1" operator="equal">
      <formula>1</formula>
    </cfRule>
  </conditionalFormatting>
  <conditionalFormatting sqref="X455:AB458">
    <cfRule type="cellIs" dxfId="90" priority="177" stopIfTrue="1" operator="equal">
      <formula>1</formula>
    </cfRule>
  </conditionalFormatting>
  <conditionalFormatting sqref="X474:AB474 X479:AB479">
    <cfRule type="cellIs" dxfId="89" priority="206" stopIfTrue="1" operator="equal">
      <formula>1</formula>
    </cfRule>
  </conditionalFormatting>
  <conditionalFormatting sqref="X484:AB485">
    <cfRule type="cellIs" dxfId="88" priority="216" stopIfTrue="1" operator="equal">
      <formula>1</formula>
    </cfRule>
  </conditionalFormatting>
  <conditionalFormatting sqref="X499:AB501">
    <cfRule type="cellIs" dxfId="87" priority="175" stopIfTrue="1" operator="equal">
      <formula>1</formula>
    </cfRule>
  </conditionalFormatting>
  <conditionalFormatting sqref="X506:AB506 X512:AB512 X518:AB518">
    <cfRule type="cellIs" dxfId="86" priority="240" stopIfTrue="1" operator="equal">
      <formula>1</formula>
    </cfRule>
  </conditionalFormatting>
  <conditionalFormatting sqref="X526:AB526">
    <cfRule type="cellIs" dxfId="85" priority="208" stopIfTrue="1" operator="equal">
      <formula>1</formula>
    </cfRule>
  </conditionalFormatting>
  <conditionalFormatting sqref="X531:AB533">
    <cfRule type="cellIs" dxfId="84" priority="119" stopIfTrue="1" operator="equal">
      <formula>1</formula>
    </cfRule>
  </conditionalFormatting>
  <conditionalFormatting sqref="X537:AB537 X539:AB539">
    <cfRule type="cellIs" dxfId="83" priority="126" stopIfTrue="1" operator="equal">
      <formula>1</formula>
    </cfRule>
  </conditionalFormatting>
  <conditionalFormatting sqref="X541:AB541">
    <cfRule type="cellIs" dxfId="82" priority="121" stopIfTrue="1" operator="equal">
      <formula>1</formula>
    </cfRule>
  </conditionalFormatting>
  <conditionalFormatting sqref="X543:AB545">
    <cfRule type="cellIs" dxfId="81" priority="113" stopIfTrue="1" operator="equal">
      <formula>1</formula>
    </cfRule>
  </conditionalFormatting>
  <conditionalFormatting sqref="X553:AB553 X557:AB557 X561:AB561">
    <cfRule type="cellIs" dxfId="80" priority="111" stopIfTrue="1" operator="equal">
      <formula>1</formula>
    </cfRule>
  </conditionalFormatting>
  <conditionalFormatting sqref="X567:AB567">
    <cfRule type="cellIs" dxfId="79" priority="109" stopIfTrue="1" operator="equal">
      <formula>1</formula>
    </cfRule>
  </conditionalFormatting>
  <conditionalFormatting sqref="X573:AB573">
    <cfRule type="cellIs" dxfId="78" priority="118" stopIfTrue="1" operator="equal">
      <formula>1</formula>
    </cfRule>
  </conditionalFormatting>
  <conditionalFormatting sqref="X575:AB575 X581:AB581">
    <cfRule type="cellIs" dxfId="77" priority="116" stopIfTrue="1" operator="equal">
      <formula>1</formula>
    </cfRule>
  </conditionalFormatting>
  <conditionalFormatting sqref="X585:AB586">
    <cfRule type="cellIs" dxfId="76" priority="114" stopIfTrue="1" operator="equal">
      <formula>1</formula>
    </cfRule>
  </conditionalFormatting>
  <conditionalFormatting sqref="AC16:AC17">
    <cfRule type="containsText" dxfId="75" priority="97" operator="containsText" text="A">
      <formula>NOT(ISERROR(SEARCH("A",AC16)))</formula>
    </cfRule>
    <cfRule type="containsText" dxfId="74" priority="98" operator="containsText" text="B">
      <formula>NOT(ISERROR(SEARCH("B",AC16)))</formula>
    </cfRule>
    <cfRule type="containsText" dxfId="73" priority="99" operator="containsText" text="C">
      <formula>NOT(ISERROR(SEARCH("C",AC16)))</formula>
    </cfRule>
    <cfRule type="containsText" dxfId="72" priority="100" operator="containsText" text="D">
      <formula>NOT(ISERROR(SEARCH("D",AC16)))</formula>
    </cfRule>
  </conditionalFormatting>
  <conditionalFormatting sqref="AC105">
    <cfRule type="containsText" dxfId="71" priority="1" operator="containsText" text="A">
      <formula>NOT(ISERROR(SEARCH("A",AC105)))</formula>
    </cfRule>
    <cfRule type="containsText" dxfId="70" priority="2" operator="containsText" text="B">
      <formula>NOT(ISERROR(SEARCH("B",AC105)))</formula>
    </cfRule>
    <cfRule type="containsText" dxfId="69" priority="3" operator="containsText" text="C">
      <formula>NOT(ISERROR(SEARCH("C",AC105)))</formula>
    </cfRule>
    <cfRule type="containsText" dxfId="68" priority="4" operator="containsText" text="D">
      <formula>NOT(ISERROR(SEARCH("D",AC105)))</formula>
    </cfRule>
  </conditionalFormatting>
  <conditionalFormatting sqref="AC123:AC124">
    <cfRule type="containsText" dxfId="67" priority="89" operator="containsText" text="A">
      <formula>NOT(ISERROR(SEARCH("A",AC123)))</formula>
    </cfRule>
    <cfRule type="containsText" dxfId="66" priority="90" operator="containsText" text="B">
      <formula>NOT(ISERROR(SEARCH("B",AC123)))</formula>
    </cfRule>
    <cfRule type="containsText" dxfId="65" priority="91" operator="containsText" text="C">
      <formula>NOT(ISERROR(SEARCH("C",AC123)))</formula>
    </cfRule>
    <cfRule type="containsText" dxfId="64" priority="92" operator="containsText" text="D">
      <formula>NOT(ISERROR(SEARCH("D",AC123)))</formula>
    </cfRule>
  </conditionalFormatting>
  <conditionalFormatting sqref="AC156">
    <cfRule type="containsText" dxfId="63" priority="85" operator="containsText" text="A">
      <formula>NOT(ISERROR(SEARCH("A",AC156)))</formula>
    </cfRule>
    <cfRule type="containsText" dxfId="62" priority="86" operator="containsText" text="B">
      <formula>NOT(ISERROR(SEARCH("B",AC156)))</formula>
    </cfRule>
    <cfRule type="containsText" dxfId="61" priority="87" operator="containsText" text="C">
      <formula>NOT(ISERROR(SEARCH("C",AC156)))</formula>
    </cfRule>
    <cfRule type="containsText" dxfId="60" priority="88" operator="containsText" text="D">
      <formula>NOT(ISERROR(SEARCH("D",AC156)))</formula>
    </cfRule>
  </conditionalFormatting>
  <conditionalFormatting sqref="AC221">
    <cfRule type="containsText" dxfId="59" priority="81" operator="containsText" text="A">
      <formula>NOT(ISERROR(SEARCH("A",AC221)))</formula>
    </cfRule>
    <cfRule type="containsText" dxfId="58" priority="82" operator="containsText" text="B">
      <formula>NOT(ISERROR(SEARCH("B",AC221)))</formula>
    </cfRule>
    <cfRule type="containsText" dxfId="57" priority="83" operator="containsText" text="C">
      <formula>NOT(ISERROR(SEARCH("C",AC221)))</formula>
    </cfRule>
    <cfRule type="containsText" dxfId="56" priority="84" operator="containsText" text="D">
      <formula>NOT(ISERROR(SEARCH("D",AC221)))</formula>
    </cfRule>
  </conditionalFormatting>
  <conditionalFormatting sqref="AC260:AC261">
    <cfRule type="containsText" dxfId="55" priority="73" operator="containsText" text="A">
      <formula>NOT(ISERROR(SEARCH("A",AC260)))</formula>
    </cfRule>
    <cfRule type="containsText" dxfId="54" priority="74" operator="containsText" text="B">
      <formula>NOT(ISERROR(SEARCH("B",AC260)))</formula>
    </cfRule>
    <cfRule type="containsText" dxfId="53" priority="75" operator="containsText" text="C">
      <formula>NOT(ISERROR(SEARCH("C",AC260)))</formula>
    </cfRule>
    <cfRule type="containsText" dxfId="52" priority="76" operator="containsText" text="D">
      <formula>NOT(ISERROR(SEARCH("D",AC260)))</formula>
    </cfRule>
  </conditionalFormatting>
  <conditionalFormatting sqref="AC292">
    <cfRule type="containsText" dxfId="51" priority="69" operator="containsText" text="A">
      <formula>NOT(ISERROR(SEARCH("A",AC292)))</formula>
    </cfRule>
    <cfRule type="containsText" dxfId="50" priority="70" operator="containsText" text="B">
      <formula>NOT(ISERROR(SEARCH("B",AC292)))</formula>
    </cfRule>
    <cfRule type="containsText" dxfId="49" priority="71" operator="containsText" text="C">
      <formula>NOT(ISERROR(SEARCH("C",AC292)))</formula>
    </cfRule>
    <cfRule type="containsText" dxfId="48" priority="72" operator="containsText" text="D">
      <formula>NOT(ISERROR(SEARCH("D",AC292)))</formula>
    </cfRule>
  </conditionalFormatting>
  <conditionalFormatting sqref="AC302">
    <cfRule type="containsText" dxfId="47" priority="65" operator="containsText" text="A">
      <formula>NOT(ISERROR(SEARCH("A",AC302)))</formula>
    </cfRule>
    <cfRule type="containsText" dxfId="46" priority="66" operator="containsText" text="B">
      <formula>NOT(ISERROR(SEARCH("B",AC302)))</formula>
    </cfRule>
    <cfRule type="containsText" dxfId="45" priority="67" operator="containsText" text="C">
      <formula>NOT(ISERROR(SEARCH("C",AC302)))</formula>
    </cfRule>
    <cfRule type="containsText" dxfId="44" priority="68" operator="containsText" text="D">
      <formula>NOT(ISERROR(SEARCH("D",AC302)))</formula>
    </cfRule>
  </conditionalFormatting>
  <conditionalFormatting sqref="AC325">
    <cfRule type="containsText" dxfId="43" priority="61" operator="containsText" text="A">
      <formula>NOT(ISERROR(SEARCH("A",AC325)))</formula>
    </cfRule>
    <cfRule type="containsText" dxfId="42" priority="62" operator="containsText" text="B">
      <formula>NOT(ISERROR(SEARCH("B",AC325)))</formula>
    </cfRule>
    <cfRule type="containsText" dxfId="41" priority="63" operator="containsText" text="C">
      <formula>NOT(ISERROR(SEARCH("C",AC325)))</formula>
    </cfRule>
    <cfRule type="containsText" dxfId="40" priority="64" operator="containsText" text="D">
      <formula>NOT(ISERROR(SEARCH("D",AC325)))</formula>
    </cfRule>
  </conditionalFormatting>
  <conditionalFormatting sqref="AC358">
    <cfRule type="containsText" dxfId="39" priority="57" operator="containsText" text="A">
      <formula>NOT(ISERROR(SEARCH("A",AC358)))</formula>
    </cfRule>
    <cfRule type="containsText" dxfId="38" priority="58" operator="containsText" text="B">
      <formula>NOT(ISERROR(SEARCH("B",AC358)))</formula>
    </cfRule>
    <cfRule type="containsText" dxfId="37" priority="59" operator="containsText" text="C">
      <formula>NOT(ISERROR(SEARCH("C",AC358)))</formula>
    </cfRule>
    <cfRule type="containsText" dxfId="36" priority="60" operator="containsText" text="D">
      <formula>NOT(ISERROR(SEARCH("D",AC358)))</formula>
    </cfRule>
  </conditionalFormatting>
  <conditionalFormatting sqref="AC378">
    <cfRule type="containsText" dxfId="35" priority="53" operator="containsText" text="A">
      <formula>NOT(ISERROR(SEARCH("A",AC378)))</formula>
    </cfRule>
    <cfRule type="containsText" dxfId="34" priority="54" operator="containsText" text="B">
      <formula>NOT(ISERROR(SEARCH("B",AC378)))</formula>
    </cfRule>
    <cfRule type="containsText" dxfId="33" priority="55" operator="containsText" text="C">
      <formula>NOT(ISERROR(SEARCH("C",AC378)))</formula>
    </cfRule>
    <cfRule type="containsText" dxfId="32" priority="56" operator="containsText" text="D">
      <formula>NOT(ISERROR(SEARCH("D",AC378)))</formula>
    </cfRule>
  </conditionalFormatting>
  <conditionalFormatting sqref="AC410">
    <cfRule type="containsText" dxfId="31" priority="49" operator="containsText" text="A">
      <formula>NOT(ISERROR(SEARCH("A",AC410)))</formula>
    </cfRule>
    <cfRule type="containsText" dxfId="30" priority="50" operator="containsText" text="B">
      <formula>NOT(ISERROR(SEARCH("B",AC410)))</formula>
    </cfRule>
    <cfRule type="containsText" dxfId="29" priority="51" operator="containsText" text="C">
      <formula>NOT(ISERROR(SEARCH("C",AC410)))</formula>
    </cfRule>
    <cfRule type="containsText" dxfId="28" priority="52" operator="containsText" text="D">
      <formula>NOT(ISERROR(SEARCH("D",AC410)))</formula>
    </cfRule>
  </conditionalFormatting>
  <conditionalFormatting sqref="AC426:AC427">
    <cfRule type="containsText" dxfId="27" priority="41" operator="containsText" text="A">
      <formula>NOT(ISERROR(SEARCH("A",AC426)))</formula>
    </cfRule>
    <cfRule type="containsText" dxfId="26" priority="42" operator="containsText" text="B">
      <formula>NOT(ISERROR(SEARCH("B",AC426)))</formula>
    </cfRule>
    <cfRule type="containsText" dxfId="25" priority="43" operator="containsText" text="C">
      <formula>NOT(ISERROR(SEARCH("C",AC426)))</formula>
    </cfRule>
    <cfRule type="containsText" dxfId="24" priority="44" operator="containsText" text="D">
      <formula>NOT(ISERROR(SEARCH("D",AC426)))</formula>
    </cfRule>
  </conditionalFormatting>
  <conditionalFormatting sqref="AC455:AC456">
    <cfRule type="containsText" dxfId="23" priority="33" operator="containsText" text="A">
      <formula>NOT(ISERROR(SEARCH("A",AC455)))</formula>
    </cfRule>
    <cfRule type="containsText" dxfId="22" priority="34" operator="containsText" text="B">
      <formula>NOT(ISERROR(SEARCH("B",AC455)))</formula>
    </cfRule>
    <cfRule type="containsText" dxfId="21" priority="35" operator="containsText" text="C">
      <formula>NOT(ISERROR(SEARCH("C",AC455)))</formula>
    </cfRule>
    <cfRule type="containsText" dxfId="20" priority="36" operator="containsText" text="D">
      <formula>NOT(ISERROR(SEARCH("D",AC455)))</formula>
    </cfRule>
  </conditionalFormatting>
  <conditionalFormatting sqref="AC484">
    <cfRule type="containsText" dxfId="19" priority="29" operator="containsText" text="A">
      <formula>NOT(ISERROR(SEARCH("A",AC484)))</formula>
    </cfRule>
    <cfRule type="containsText" dxfId="18" priority="30" operator="containsText" text="B">
      <formula>NOT(ISERROR(SEARCH("B",AC484)))</formula>
    </cfRule>
    <cfRule type="containsText" dxfId="17" priority="31" operator="containsText" text="C">
      <formula>NOT(ISERROR(SEARCH("C",AC484)))</formula>
    </cfRule>
    <cfRule type="containsText" dxfId="16" priority="32" operator="containsText" text="D">
      <formula>NOT(ISERROR(SEARCH("D",AC484)))</formula>
    </cfRule>
  </conditionalFormatting>
  <conditionalFormatting sqref="AC499:AC500">
    <cfRule type="containsText" dxfId="15" priority="21" operator="containsText" text="A">
      <formula>NOT(ISERROR(SEARCH("A",AC499)))</formula>
    </cfRule>
    <cfRule type="containsText" dxfId="14" priority="22" operator="containsText" text="B">
      <formula>NOT(ISERROR(SEARCH("B",AC499)))</formula>
    </cfRule>
    <cfRule type="containsText" dxfId="13" priority="23" operator="containsText" text="C">
      <formula>NOT(ISERROR(SEARCH("C",AC499)))</formula>
    </cfRule>
    <cfRule type="containsText" dxfId="12" priority="24" operator="containsText" text="D">
      <formula>NOT(ISERROR(SEARCH("D",AC499)))</formula>
    </cfRule>
  </conditionalFormatting>
  <conditionalFormatting sqref="AC531:AC532">
    <cfRule type="containsText" dxfId="11" priority="13" operator="containsText" text="A">
      <formula>NOT(ISERROR(SEARCH("A",AC531)))</formula>
    </cfRule>
    <cfRule type="containsText" dxfId="10" priority="14" operator="containsText" text="B">
      <formula>NOT(ISERROR(SEARCH("B",AC531)))</formula>
    </cfRule>
    <cfRule type="containsText" dxfId="9" priority="15" operator="containsText" text="C">
      <formula>NOT(ISERROR(SEARCH("C",AC531)))</formula>
    </cfRule>
    <cfRule type="containsText" dxfId="8" priority="16" operator="containsText" text="D">
      <formula>NOT(ISERROR(SEARCH("D",AC531)))</formula>
    </cfRule>
  </conditionalFormatting>
  <conditionalFormatting sqref="AC543:AC544">
    <cfRule type="containsText" dxfId="7" priority="5" operator="containsText" text="A">
      <formula>NOT(ISERROR(SEARCH("A",AC543)))</formula>
    </cfRule>
    <cfRule type="containsText" dxfId="6" priority="6" operator="containsText" text="B">
      <formula>NOT(ISERROR(SEARCH("B",AC543)))</formula>
    </cfRule>
    <cfRule type="containsText" dxfId="5" priority="7" operator="containsText" text="C">
      <formula>NOT(ISERROR(SEARCH("C",AC543)))</formula>
    </cfRule>
    <cfRule type="containsText" dxfId="4" priority="8" operator="containsText" text="D">
      <formula>NOT(ISERROR(SEARCH("D",AC543)))</formula>
    </cfRule>
  </conditionalFormatting>
  <conditionalFormatting sqref="AC6:AD8">
    <cfRule type="containsText" dxfId="3" priority="105" operator="containsText" text="A">
      <formula>NOT(ISERROR(SEARCH("A",AC6)))</formula>
    </cfRule>
    <cfRule type="containsText" dxfId="2" priority="106" operator="containsText" text="B">
      <formula>NOT(ISERROR(SEARCH("B",AC6)))</formula>
    </cfRule>
    <cfRule type="containsText" dxfId="1" priority="107" operator="containsText" text="C">
      <formula>NOT(ISERROR(SEARCH("C",AC6)))</formula>
    </cfRule>
    <cfRule type="containsText" dxfId="0" priority="108" operator="containsText" text="D">
      <formula>NOT(ISERROR(SEARCH("D",AC6)))</formula>
    </cfRule>
  </conditionalFormatting>
  <dataValidations count="1">
    <dataValidation type="list" allowBlank="1" showInputMessage="1" showErrorMessage="1" sqref="T379:T409 T262:T291 T326:T357 T18:T104 H106:H122 H293:H301 T106:T122 T125:T155 H18:H104 H125:H155 T293:T301 H262:H291 H326:H357 H303:H322 H359:H377 H379:H409 T411:T425 H411:H425 T428:T454 H428:H454 T485:T498 H485:H498 T533:T542 T359:T377 T303:T324 H533:H542 H157:H220 T157:T220 T222:T259 H222:H259 H457:H483 T457:T483 T501:T530 H501:H530 T545:T590 H545:H590" xr:uid="{00000000-0002-0000-0000-000000000000}">
      <formula1>"0,1,N/A"</formula1>
    </dataValidation>
  </dataValidations>
  <pageMargins left="0.23622047244094491" right="0.15748031496062992" top="0.23622047244094491" bottom="0.27559055118110237" header="0.15748031496062992" footer="0.15748031496062992"/>
  <pageSetup paperSize="17" scale="66" fitToHeight="0" orientation="landscape" r:id="rId1"/>
  <headerFooter>
    <oddFooter>&amp;LHFM-C.013&amp;RFecha de Revisión / Nivel: 19 de Septiembre de 2023 / 6</oddFooter>
  </headerFooter>
  <rowBreaks count="16" manualBreakCount="16">
    <brk id="39" max="17" man="1"/>
    <brk id="78" max="17" man="1"/>
    <brk id="115" max="17" man="1"/>
    <brk id="155" max="17" man="1"/>
    <brk id="194" max="17" man="1"/>
    <brk id="220" max="17" man="1"/>
    <brk id="249" max="17" man="1"/>
    <brk id="280" max="17" man="1"/>
    <brk id="324" max="17" man="1"/>
    <brk id="371" max="17" man="1"/>
    <brk id="416" max="17" man="1"/>
    <brk id="446" max="17" man="1"/>
    <brk id="483" max="17" man="1"/>
    <brk id="517" max="17" man="1"/>
    <brk id="540" max="17" man="1"/>
    <brk id="560" max="17"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41"/>
  <sheetViews>
    <sheetView view="pageBreakPreview" zoomScale="85" zoomScaleNormal="115" zoomScaleSheetLayoutView="85" workbookViewId="0">
      <selection activeCell="E22" sqref="E22"/>
    </sheetView>
  </sheetViews>
  <sheetFormatPr baseColWidth="10" defaultColWidth="9" defaultRowHeight="14.25"/>
  <cols>
    <col min="1" max="1" width="5" style="1" customWidth="1"/>
    <col min="2" max="2" width="15.25" style="1" customWidth="1"/>
    <col min="3" max="3" width="57.375" style="1" customWidth="1"/>
    <col min="4" max="4" width="41.625" style="1" customWidth="1"/>
    <col min="5" max="5" width="12.625" style="1" customWidth="1"/>
    <col min="6" max="6" width="13.75" style="1" customWidth="1"/>
    <col min="7" max="11" width="2.875" style="1" customWidth="1"/>
    <col min="12" max="12" width="12.875" style="1" customWidth="1"/>
    <col min="13" max="13" width="13.5" style="1" customWidth="1"/>
    <col min="14" max="16384" width="9" style="1"/>
  </cols>
  <sheetData>
    <row r="1" spans="1:13" ht="50.25" customHeight="1">
      <c r="A1" s="313" t="s">
        <v>937</v>
      </c>
      <c r="B1" s="313"/>
      <c r="C1" s="313"/>
      <c r="D1" s="313"/>
      <c r="E1" s="313"/>
      <c r="F1" s="313"/>
      <c r="G1" s="313"/>
      <c r="H1" s="313"/>
      <c r="I1" s="313"/>
      <c r="J1" s="313"/>
      <c r="K1" s="313"/>
      <c r="L1" s="313"/>
      <c r="M1" s="313"/>
    </row>
    <row r="2" spans="1:13" ht="18" customHeight="1" thickBot="1">
      <c r="A2" s="225"/>
      <c r="B2" s="245"/>
      <c r="C2" s="245"/>
      <c r="D2" s="245"/>
      <c r="E2" s="245"/>
      <c r="F2" s="245"/>
      <c r="G2" s="245"/>
      <c r="H2" s="245"/>
      <c r="I2" s="245"/>
      <c r="J2" s="245"/>
      <c r="K2" s="245"/>
      <c r="L2" s="245"/>
      <c r="M2" s="225"/>
    </row>
    <row r="3" spans="1:13" ht="24.95" customHeight="1" thickBot="1">
      <c r="A3" s="246"/>
      <c r="B3" s="641" t="str">
        <f>CONCATENATE("Self Assessment Date:  ",'General Company Information'!C92)</f>
        <v xml:space="preserve">Self Assessment Date:  </v>
      </c>
      <c r="C3" s="642"/>
      <c r="D3" s="642"/>
      <c r="E3" s="643"/>
      <c r="F3" s="246"/>
      <c r="G3" s="638" t="s">
        <v>936</v>
      </c>
      <c r="H3" s="639"/>
      <c r="I3" s="639"/>
      <c r="J3" s="639"/>
      <c r="K3" s="639"/>
      <c r="L3" s="639"/>
      <c r="M3" s="640"/>
    </row>
    <row r="4" spans="1:13" ht="24.95" customHeight="1" thickBot="1">
      <c r="A4" s="246"/>
      <c r="B4" s="644" t="str">
        <f>CONCATENATE("Supplier name:  ",'General Company Information'!C3)</f>
        <v xml:space="preserve">Supplier name:  </v>
      </c>
      <c r="C4" s="645"/>
      <c r="D4" s="645"/>
      <c r="E4" s="646"/>
      <c r="F4" s="246"/>
      <c r="G4" s="629"/>
      <c r="H4" s="630"/>
      <c r="I4" s="630"/>
      <c r="J4" s="630"/>
      <c r="K4" s="630"/>
      <c r="L4" s="630"/>
      <c r="M4" s="631"/>
    </row>
    <row r="5" spans="1:13" ht="15" customHeight="1">
      <c r="A5" s="246"/>
      <c r="B5" s="628"/>
      <c r="C5" s="628"/>
      <c r="D5" s="627"/>
      <c r="E5" s="627"/>
      <c r="F5" s="246"/>
      <c r="G5" s="632"/>
      <c r="H5" s="633"/>
      <c r="I5" s="633"/>
      <c r="J5" s="633"/>
      <c r="K5" s="633"/>
      <c r="L5" s="633"/>
      <c r="M5" s="634"/>
    </row>
    <row r="6" spans="1:13" ht="15" customHeight="1">
      <c r="A6" s="246"/>
      <c r="B6" s="628"/>
      <c r="C6" s="628"/>
      <c r="D6" s="627"/>
      <c r="E6" s="627"/>
      <c r="F6" s="246"/>
      <c r="G6" s="632"/>
      <c r="H6" s="633"/>
      <c r="I6" s="633"/>
      <c r="J6" s="633"/>
      <c r="K6" s="633"/>
      <c r="L6" s="633"/>
      <c r="M6" s="634"/>
    </row>
    <row r="7" spans="1:13" ht="15" customHeight="1">
      <c r="A7" s="246"/>
      <c r="B7" s="628"/>
      <c r="C7" s="628"/>
      <c r="D7" s="627"/>
      <c r="E7" s="627"/>
      <c r="F7" s="246"/>
      <c r="G7" s="632"/>
      <c r="H7" s="633"/>
      <c r="I7" s="633"/>
      <c r="J7" s="633"/>
      <c r="K7" s="633"/>
      <c r="L7" s="633"/>
      <c r="M7" s="634"/>
    </row>
    <row r="8" spans="1:13" ht="15" customHeight="1" thickBot="1">
      <c r="A8" s="246"/>
      <c r="B8" s="247"/>
      <c r="C8" s="247"/>
      <c r="D8" s="246"/>
      <c r="E8" s="246"/>
      <c r="F8" s="246"/>
      <c r="G8" s="635"/>
      <c r="H8" s="636"/>
      <c r="I8" s="636"/>
      <c r="J8" s="636"/>
      <c r="K8" s="636"/>
      <c r="L8" s="636"/>
      <c r="M8" s="637"/>
    </row>
    <row r="9" spans="1:13" ht="15" thickBot="1">
      <c r="A9" s="246"/>
      <c r="B9" s="246"/>
      <c r="C9" s="246"/>
      <c r="D9" s="246"/>
      <c r="E9" s="246"/>
      <c r="F9" s="246"/>
      <c r="G9" s="246"/>
      <c r="H9" s="246"/>
      <c r="I9" s="246"/>
      <c r="J9" s="246"/>
      <c r="K9" s="246"/>
      <c r="L9" s="246"/>
      <c r="M9" s="246"/>
    </row>
    <row r="10" spans="1:13" ht="14.25" customHeight="1">
      <c r="A10" s="625" t="s">
        <v>13</v>
      </c>
      <c r="B10" s="621" t="s">
        <v>824</v>
      </c>
      <c r="C10" s="621" t="s">
        <v>933</v>
      </c>
      <c r="D10" s="621" t="s">
        <v>825</v>
      </c>
      <c r="E10" s="621" t="s">
        <v>903</v>
      </c>
      <c r="F10" s="621" t="s">
        <v>826</v>
      </c>
      <c r="G10" s="621" t="s">
        <v>12</v>
      </c>
      <c r="H10" s="621"/>
      <c r="I10" s="621"/>
      <c r="J10" s="621"/>
      <c r="K10" s="621"/>
      <c r="L10" s="621" t="s">
        <v>827</v>
      </c>
      <c r="M10" s="623" t="s">
        <v>828</v>
      </c>
    </row>
    <row r="11" spans="1:13" ht="27" customHeight="1" thickBot="1">
      <c r="A11" s="626"/>
      <c r="B11" s="622"/>
      <c r="C11" s="622"/>
      <c r="D11" s="622"/>
      <c r="E11" s="622"/>
      <c r="F11" s="622"/>
      <c r="G11" s="210">
        <v>0.2</v>
      </c>
      <c r="H11" s="210">
        <v>0.4</v>
      </c>
      <c r="I11" s="210">
        <v>0.6</v>
      </c>
      <c r="J11" s="210">
        <v>0.8</v>
      </c>
      <c r="K11" s="210">
        <v>1</v>
      </c>
      <c r="L11" s="622"/>
      <c r="M11" s="624"/>
    </row>
    <row r="12" spans="1:13">
      <c r="A12" s="258">
        <v>1</v>
      </c>
      <c r="B12" s="248"/>
      <c r="C12" s="249"/>
      <c r="D12" s="249"/>
      <c r="E12" s="249"/>
      <c r="F12" s="249"/>
      <c r="G12" s="249"/>
      <c r="H12" s="249"/>
      <c r="I12" s="249"/>
      <c r="J12" s="249"/>
      <c r="K12" s="249"/>
      <c r="L12" s="249"/>
      <c r="M12" s="250"/>
    </row>
    <row r="13" spans="1:13">
      <c r="A13" s="259">
        <v>2</v>
      </c>
      <c r="B13" s="251"/>
      <c r="C13" s="252"/>
      <c r="D13" s="252"/>
      <c r="E13" s="252"/>
      <c r="F13" s="252"/>
      <c r="G13" s="252"/>
      <c r="H13" s="252"/>
      <c r="I13" s="252"/>
      <c r="J13" s="252"/>
      <c r="K13" s="252"/>
      <c r="L13" s="252"/>
      <c r="M13" s="253"/>
    </row>
    <row r="14" spans="1:13">
      <c r="A14" s="259">
        <v>3</v>
      </c>
      <c r="B14" s="251"/>
      <c r="C14" s="252"/>
      <c r="D14" s="252"/>
      <c r="E14" s="252"/>
      <c r="F14" s="252"/>
      <c r="G14" s="252"/>
      <c r="H14" s="252"/>
      <c r="I14" s="252"/>
      <c r="J14" s="252"/>
      <c r="K14" s="252"/>
      <c r="L14" s="252"/>
      <c r="M14" s="253"/>
    </row>
    <row r="15" spans="1:13">
      <c r="A15" s="259">
        <v>4</v>
      </c>
      <c r="B15" s="251"/>
      <c r="C15" s="252"/>
      <c r="D15" s="252"/>
      <c r="E15" s="252"/>
      <c r="F15" s="252"/>
      <c r="G15" s="252"/>
      <c r="H15" s="252"/>
      <c r="I15" s="252"/>
      <c r="J15" s="252"/>
      <c r="K15" s="252"/>
      <c r="L15" s="252"/>
      <c r="M15" s="253"/>
    </row>
    <row r="16" spans="1:13">
      <c r="A16" s="259">
        <v>5</v>
      </c>
      <c r="B16" s="251"/>
      <c r="C16" s="252"/>
      <c r="D16" s="252"/>
      <c r="E16" s="252"/>
      <c r="F16" s="252"/>
      <c r="G16" s="252"/>
      <c r="H16" s="252"/>
      <c r="I16" s="252"/>
      <c r="J16" s="252"/>
      <c r="K16" s="252"/>
      <c r="L16" s="252"/>
      <c r="M16" s="253"/>
    </row>
    <row r="17" spans="1:13">
      <c r="A17" s="259">
        <v>6</v>
      </c>
      <c r="B17" s="254"/>
      <c r="C17" s="252"/>
      <c r="D17" s="252"/>
      <c r="E17" s="252"/>
      <c r="F17" s="252"/>
      <c r="G17" s="252"/>
      <c r="H17" s="252"/>
      <c r="I17" s="252"/>
      <c r="J17" s="252"/>
      <c r="K17" s="252"/>
      <c r="L17" s="252"/>
      <c r="M17" s="253"/>
    </row>
    <row r="18" spans="1:13">
      <c r="A18" s="259">
        <v>7</v>
      </c>
      <c r="B18" s="251"/>
      <c r="C18" s="252"/>
      <c r="D18" s="252"/>
      <c r="E18" s="252"/>
      <c r="F18" s="252"/>
      <c r="G18" s="252"/>
      <c r="H18" s="252"/>
      <c r="I18" s="252"/>
      <c r="J18" s="252"/>
      <c r="K18" s="252"/>
      <c r="L18" s="252"/>
      <c r="M18" s="253"/>
    </row>
    <row r="19" spans="1:13">
      <c r="A19" s="259">
        <v>8</v>
      </c>
      <c r="B19" s="251"/>
      <c r="C19" s="252"/>
      <c r="D19" s="252"/>
      <c r="E19" s="252"/>
      <c r="F19" s="252"/>
      <c r="G19" s="252"/>
      <c r="H19" s="252"/>
      <c r="I19" s="252"/>
      <c r="J19" s="252"/>
      <c r="K19" s="252"/>
      <c r="L19" s="252"/>
      <c r="M19" s="253"/>
    </row>
    <row r="20" spans="1:13">
      <c r="A20" s="259">
        <v>9</v>
      </c>
      <c r="B20" s="251"/>
      <c r="C20" s="252"/>
      <c r="D20" s="252"/>
      <c r="E20" s="252"/>
      <c r="F20" s="252"/>
      <c r="G20" s="252"/>
      <c r="H20" s="252"/>
      <c r="I20" s="252"/>
      <c r="J20" s="252"/>
      <c r="K20" s="252"/>
      <c r="L20" s="252"/>
      <c r="M20" s="253"/>
    </row>
    <row r="21" spans="1:13">
      <c r="A21" s="259">
        <v>10</v>
      </c>
      <c r="B21" s="254"/>
      <c r="C21" s="252"/>
      <c r="D21" s="252"/>
      <c r="E21" s="252"/>
      <c r="F21" s="252"/>
      <c r="G21" s="252"/>
      <c r="H21" s="252"/>
      <c r="I21" s="252"/>
      <c r="J21" s="252"/>
      <c r="K21" s="252"/>
      <c r="L21" s="252"/>
      <c r="M21" s="253"/>
    </row>
    <row r="22" spans="1:13">
      <c r="A22" s="259">
        <v>11</v>
      </c>
      <c r="B22" s="254"/>
      <c r="C22" s="252"/>
      <c r="D22" s="252"/>
      <c r="E22" s="252"/>
      <c r="F22" s="252"/>
      <c r="G22" s="252"/>
      <c r="H22" s="252"/>
      <c r="I22" s="252"/>
      <c r="J22" s="252"/>
      <c r="K22" s="252"/>
      <c r="L22" s="252"/>
      <c r="M22" s="253"/>
    </row>
    <row r="23" spans="1:13">
      <c r="A23" s="259">
        <v>12</v>
      </c>
      <c r="B23" s="254"/>
      <c r="C23" s="252"/>
      <c r="D23" s="252"/>
      <c r="E23" s="252"/>
      <c r="F23" s="252"/>
      <c r="G23" s="252"/>
      <c r="H23" s="252"/>
      <c r="I23" s="252"/>
      <c r="J23" s="252"/>
      <c r="K23" s="252"/>
      <c r="L23" s="252"/>
      <c r="M23" s="253"/>
    </row>
    <row r="24" spans="1:13">
      <c r="A24" s="259">
        <v>13</v>
      </c>
      <c r="B24" s="254"/>
      <c r="C24" s="252"/>
      <c r="D24" s="252"/>
      <c r="E24" s="252"/>
      <c r="F24" s="252"/>
      <c r="G24" s="252"/>
      <c r="H24" s="252"/>
      <c r="I24" s="252"/>
      <c r="J24" s="252"/>
      <c r="K24" s="252"/>
      <c r="L24" s="252"/>
      <c r="M24" s="253"/>
    </row>
    <row r="25" spans="1:13">
      <c r="A25" s="259">
        <v>14</v>
      </c>
      <c r="B25" s="254"/>
      <c r="C25" s="252"/>
      <c r="D25" s="252"/>
      <c r="E25" s="252"/>
      <c r="F25" s="252"/>
      <c r="G25" s="252"/>
      <c r="H25" s="252"/>
      <c r="I25" s="252"/>
      <c r="J25" s="252"/>
      <c r="K25" s="252"/>
      <c r="L25" s="252"/>
      <c r="M25" s="253"/>
    </row>
    <row r="26" spans="1:13">
      <c r="A26" s="259">
        <v>15</v>
      </c>
      <c r="B26" s="254"/>
      <c r="C26" s="252"/>
      <c r="D26" s="252"/>
      <c r="E26" s="252"/>
      <c r="F26" s="252"/>
      <c r="G26" s="252"/>
      <c r="H26" s="252"/>
      <c r="I26" s="252"/>
      <c r="J26" s="252"/>
      <c r="K26" s="252"/>
      <c r="L26" s="252"/>
      <c r="M26" s="253"/>
    </row>
    <row r="27" spans="1:13">
      <c r="A27" s="259">
        <v>16</v>
      </c>
      <c r="B27" s="254"/>
      <c r="C27" s="252"/>
      <c r="D27" s="252"/>
      <c r="E27" s="252"/>
      <c r="F27" s="252"/>
      <c r="G27" s="252"/>
      <c r="H27" s="252"/>
      <c r="I27" s="252"/>
      <c r="J27" s="252"/>
      <c r="K27" s="252"/>
      <c r="L27" s="252"/>
      <c r="M27" s="253"/>
    </row>
    <row r="28" spans="1:13">
      <c r="A28" s="259">
        <v>17</v>
      </c>
      <c r="B28" s="254"/>
      <c r="C28" s="252"/>
      <c r="D28" s="252"/>
      <c r="E28" s="252"/>
      <c r="F28" s="252"/>
      <c r="G28" s="252"/>
      <c r="H28" s="252"/>
      <c r="I28" s="252"/>
      <c r="J28" s="252"/>
      <c r="K28" s="252"/>
      <c r="L28" s="252"/>
      <c r="M28" s="253"/>
    </row>
    <row r="29" spans="1:13">
      <c r="A29" s="259">
        <v>18</v>
      </c>
      <c r="B29" s="254"/>
      <c r="C29" s="252"/>
      <c r="D29" s="252"/>
      <c r="E29" s="252"/>
      <c r="F29" s="252"/>
      <c r="G29" s="252"/>
      <c r="H29" s="252"/>
      <c r="I29" s="252"/>
      <c r="J29" s="252"/>
      <c r="K29" s="252"/>
      <c r="L29" s="252"/>
      <c r="M29" s="253"/>
    </row>
    <row r="30" spans="1:13">
      <c r="A30" s="259">
        <v>19</v>
      </c>
      <c r="B30" s="254"/>
      <c r="C30" s="252"/>
      <c r="D30" s="252"/>
      <c r="E30" s="252"/>
      <c r="F30" s="252"/>
      <c r="G30" s="252"/>
      <c r="H30" s="252"/>
      <c r="I30" s="252"/>
      <c r="J30" s="252"/>
      <c r="K30" s="252"/>
      <c r="L30" s="252"/>
      <c r="M30" s="253"/>
    </row>
    <row r="31" spans="1:13">
      <c r="A31" s="259">
        <v>20</v>
      </c>
      <c r="B31" s="254"/>
      <c r="C31" s="252"/>
      <c r="D31" s="252"/>
      <c r="E31" s="252"/>
      <c r="F31" s="252"/>
      <c r="G31" s="252"/>
      <c r="H31" s="252"/>
      <c r="I31" s="252"/>
      <c r="J31" s="252"/>
      <c r="K31" s="252"/>
      <c r="L31" s="252"/>
      <c r="M31" s="253"/>
    </row>
    <row r="32" spans="1:13">
      <c r="A32" s="259">
        <v>21</v>
      </c>
      <c r="B32" s="254"/>
      <c r="C32" s="252"/>
      <c r="D32" s="252"/>
      <c r="E32" s="252"/>
      <c r="F32" s="252"/>
      <c r="G32" s="252"/>
      <c r="H32" s="252"/>
      <c r="I32" s="252"/>
      <c r="J32" s="252"/>
      <c r="K32" s="252"/>
      <c r="L32" s="252"/>
      <c r="M32" s="253"/>
    </row>
    <row r="33" spans="1:13">
      <c r="A33" s="259">
        <v>22</v>
      </c>
      <c r="B33" s="254"/>
      <c r="C33" s="252"/>
      <c r="D33" s="252"/>
      <c r="E33" s="252"/>
      <c r="F33" s="252"/>
      <c r="G33" s="252"/>
      <c r="H33" s="252"/>
      <c r="I33" s="252"/>
      <c r="J33" s="252"/>
      <c r="K33" s="252"/>
      <c r="L33" s="252"/>
      <c r="M33" s="253"/>
    </row>
    <row r="34" spans="1:13">
      <c r="A34" s="259">
        <v>23</v>
      </c>
      <c r="B34" s="254"/>
      <c r="C34" s="252"/>
      <c r="D34" s="252"/>
      <c r="E34" s="252"/>
      <c r="F34" s="252"/>
      <c r="G34" s="252"/>
      <c r="H34" s="252"/>
      <c r="I34" s="252"/>
      <c r="J34" s="252"/>
      <c r="K34" s="252"/>
      <c r="L34" s="252"/>
      <c r="M34" s="253"/>
    </row>
    <row r="35" spans="1:13">
      <c r="A35" s="259">
        <v>24</v>
      </c>
      <c r="B35" s="254"/>
      <c r="C35" s="252"/>
      <c r="D35" s="252"/>
      <c r="E35" s="252"/>
      <c r="F35" s="252"/>
      <c r="G35" s="252"/>
      <c r="H35" s="252"/>
      <c r="I35" s="252"/>
      <c r="J35" s="252"/>
      <c r="K35" s="252"/>
      <c r="L35" s="252"/>
      <c r="M35" s="253"/>
    </row>
    <row r="36" spans="1:13">
      <c r="A36" s="259">
        <v>25</v>
      </c>
      <c r="B36" s="254"/>
      <c r="C36" s="252"/>
      <c r="D36" s="252"/>
      <c r="E36" s="252"/>
      <c r="F36" s="252"/>
      <c r="G36" s="252"/>
      <c r="H36" s="252"/>
      <c r="I36" s="252"/>
      <c r="J36" s="252"/>
      <c r="K36" s="252"/>
      <c r="L36" s="252"/>
      <c r="M36" s="253"/>
    </row>
    <row r="37" spans="1:13">
      <c r="A37" s="259">
        <v>26</v>
      </c>
      <c r="B37" s="254"/>
      <c r="C37" s="252"/>
      <c r="D37" s="252"/>
      <c r="E37" s="252"/>
      <c r="F37" s="252"/>
      <c r="G37" s="252"/>
      <c r="H37" s="252"/>
      <c r="I37" s="252"/>
      <c r="J37" s="252"/>
      <c r="K37" s="252"/>
      <c r="L37" s="252"/>
      <c r="M37" s="253"/>
    </row>
    <row r="38" spans="1:13">
      <c r="A38" s="259">
        <v>27</v>
      </c>
      <c r="B38" s="254"/>
      <c r="C38" s="252"/>
      <c r="D38" s="252"/>
      <c r="E38" s="252"/>
      <c r="F38" s="252"/>
      <c r="G38" s="252"/>
      <c r="H38" s="252"/>
      <c r="I38" s="252"/>
      <c r="J38" s="252"/>
      <c r="K38" s="252"/>
      <c r="L38" s="252"/>
      <c r="M38" s="253"/>
    </row>
    <row r="39" spans="1:13">
      <c r="A39" s="259">
        <v>28</v>
      </c>
      <c r="B39" s="254"/>
      <c r="C39" s="252"/>
      <c r="D39" s="252"/>
      <c r="E39" s="252"/>
      <c r="F39" s="252"/>
      <c r="G39" s="252"/>
      <c r="H39" s="252"/>
      <c r="I39" s="252"/>
      <c r="J39" s="252"/>
      <c r="K39" s="252"/>
      <c r="L39" s="252"/>
      <c r="M39" s="253"/>
    </row>
    <row r="40" spans="1:13">
      <c r="A40" s="259">
        <v>29</v>
      </c>
      <c r="B40" s="254"/>
      <c r="C40" s="252"/>
      <c r="D40" s="252"/>
      <c r="E40" s="252"/>
      <c r="F40" s="252"/>
      <c r="G40" s="252"/>
      <c r="H40" s="252"/>
      <c r="I40" s="252"/>
      <c r="J40" s="252"/>
      <c r="K40" s="252"/>
      <c r="L40" s="252"/>
      <c r="M40" s="253"/>
    </row>
    <row r="41" spans="1:13" ht="15" thickBot="1">
      <c r="A41" s="260">
        <v>30</v>
      </c>
      <c r="B41" s="255"/>
      <c r="C41" s="256"/>
      <c r="D41" s="256"/>
      <c r="E41" s="256"/>
      <c r="F41" s="256"/>
      <c r="G41" s="256"/>
      <c r="H41" s="256"/>
      <c r="I41" s="256"/>
      <c r="J41" s="256"/>
      <c r="K41" s="256"/>
      <c r="L41" s="256"/>
      <c r="M41" s="257"/>
    </row>
  </sheetData>
  <sheetProtection selectLockedCells="1"/>
  <mergeCells count="20">
    <mergeCell ref="A1:M1"/>
    <mergeCell ref="G3:M3"/>
    <mergeCell ref="B3:E3"/>
    <mergeCell ref="B4:E4"/>
    <mergeCell ref="D5:E5"/>
    <mergeCell ref="B5:C5"/>
    <mergeCell ref="D6:E6"/>
    <mergeCell ref="D7:E7"/>
    <mergeCell ref="B6:C6"/>
    <mergeCell ref="B7:C7"/>
    <mergeCell ref="G4:M8"/>
    <mergeCell ref="L10:L11"/>
    <mergeCell ref="M10:M11"/>
    <mergeCell ref="B10:B11"/>
    <mergeCell ref="G10:K10"/>
    <mergeCell ref="A10:A11"/>
    <mergeCell ref="C10:C11"/>
    <mergeCell ref="D10:D11"/>
    <mergeCell ref="E10:E11"/>
    <mergeCell ref="F10:F11"/>
  </mergeCells>
  <phoneticPr fontId="2"/>
  <pageMargins left="0.70866141732283472" right="0.70866141732283472" top="0.74803149606299213" bottom="0.55118110236220474" header="0.31496062992125984" footer="0.31496062992125984"/>
  <pageSetup paperSize="9" scale="64" orientation="landscape" r:id="rId1"/>
  <headerFooter>
    <oddFooter>&amp;LHFM-C.013&amp;RFecha de Revisión / Nivel: 19 de Septiembre de 2023 / 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2:V9"/>
  <sheetViews>
    <sheetView topLeftCell="D1" zoomScale="85" zoomScaleNormal="85" workbookViewId="0">
      <selection activeCell="X12" sqref="X12"/>
    </sheetView>
  </sheetViews>
  <sheetFormatPr baseColWidth="10" defaultColWidth="9" defaultRowHeight="14.25"/>
  <cols>
    <col min="1" max="1" width="9" style="6"/>
    <col min="2" max="2" width="4.25" style="6" customWidth="1"/>
    <col min="3" max="3" width="46.375" style="6" customWidth="1"/>
    <col min="4" max="4" width="19.25" style="6" customWidth="1"/>
    <col min="5" max="19" width="6.75" style="6" customWidth="1"/>
    <col min="20" max="16384" width="9" style="6"/>
  </cols>
  <sheetData>
    <row r="2" spans="2:22">
      <c r="B2" s="5"/>
    </row>
    <row r="3" spans="2:22">
      <c r="C3" s="235" t="str">
        <f>'Self Assessment Sheet'!B3</f>
        <v xml:space="preserve">Assessment Date:  </v>
      </c>
    </row>
    <row r="4" spans="2:22">
      <c r="C4" s="235" t="str">
        <f>'Self Assessment Sheet'!B4</f>
        <v>Supplier Name:</v>
      </c>
    </row>
    <row r="6" spans="2:22">
      <c r="D6" s="236"/>
      <c r="E6" s="237" t="s">
        <v>14</v>
      </c>
      <c r="F6" s="237" t="s">
        <v>15</v>
      </c>
      <c r="G6" s="237" t="s">
        <v>16</v>
      </c>
      <c r="H6" s="237" t="s">
        <v>17</v>
      </c>
      <c r="I6" s="237" t="s">
        <v>18</v>
      </c>
      <c r="J6" s="237" t="s">
        <v>19</v>
      </c>
      <c r="K6" s="237" t="s">
        <v>20</v>
      </c>
      <c r="L6" s="237" t="s">
        <v>21</v>
      </c>
      <c r="M6" s="237" t="s">
        <v>22</v>
      </c>
      <c r="N6" s="237" t="s">
        <v>23</v>
      </c>
      <c r="O6" s="237" t="s">
        <v>24</v>
      </c>
      <c r="P6" s="237" t="s">
        <v>25</v>
      </c>
      <c r="Q6" s="237" t="s">
        <v>26</v>
      </c>
      <c r="R6" s="237" t="s">
        <v>27</v>
      </c>
      <c r="S6" s="238" t="s">
        <v>28</v>
      </c>
      <c r="T6" s="239" t="s">
        <v>821</v>
      </c>
      <c r="U6" s="239" t="s">
        <v>822</v>
      </c>
      <c r="V6" s="239" t="s">
        <v>823</v>
      </c>
    </row>
    <row r="7" spans="2:22">
      <c r="D7" s="236" t="s">
        <v>375</v>
      </c>
      <c r="E7" s="240" t="e">
        <f>IF('Self Assessment Sheet'!K17="N/A",100,'Self Assessment Sheet'!K17*100)</f>
        <v>#VALUE!</v>
      </c>
      <c r="F7" s="240" t="e">
        <f>IF('Self Assessment Sheet'!K105="N/A",100,'Self Assessment Sheet'!K105*100)</f>
        <v>#VALUE!</v>
      </c>
      <c r="G7" s="240" t="e">
        <f>IF('Self Assessment Sheet'!K124="N/A",100,'Self Assessment Sheet'!K124*100)</f>
        <v>#VALUE!</v>
      </c>
      <c r="H7" s="240" t="e">
        <f>IF('Self Assessment Sheet'!K156="N/A",100,'Self Assessment Sheet'!K156*100)</f>
        <v>#VALUE!</v>
      </c>
      <c r="I7" s="240" t="e">
        <f>IF('Self Assessment Sheet'!K221="N/A",100,'Self Assessment Sheet'!K221*100)</f>
        <v>#VALUE!</v>
      </c>
      <c r="J7" s="240" t="e">
        <f>IF('Self Assessment Sheet'!K261="N/A",100,'Self Assessment Sheet'!K261*100)</f>
        <v>#VALUE!</v>
      </c>
      <c r="K7" s="240" t="e">
        <f>IF('Self Assessment Sheet'!K292="N/A",100,'Self Assessment Sheet'!K292*100)</f>
        <v>#VALUE!</v>
      </c>
      <c r="L7" s="240" t="e">
        <f>IF('Self Assessment Sheet'!K302="N/A",100,'Self Assessment Sheet'!K302*100)</f>
        <v>#VALUE!</v>
      </c>
      <c r="M7" s="240" t="e">
        <f>IF('Self Assessment Sheet'!K325="N/A",100,'Self Assessment Sheet'!K325*100)</f>
        <v>#VALUE!</v>
      </c>
      <c r="N7" s="240" t="e">
        <f>IF('Self Assessment Sheet'!K358="N/A",100,'Self Assessment Sheet'!K358*100)</f>
        <v>#VALUE!</v>
      </c>
      <c r="O7" s="240" t="e">
        <f>IF('Self Assessment Sheet'!K378="N/A",100,'Self Assessment Sheet'!K378*100)</f>
        <v>#VALUE!</v>
      </c>
      <c r="P7" s="240" t="e">
        <f>IF('Self Assessment Sheet'!K410="N/A",100,'Self Assessment Sheet'!K410*100)</f>
        <v>#VALUE!</v>
      </c>
      <c r="Q7" s="240" t="e">
        <f>IF('Self Assessment Sheet'!K427="N/A",100,'Self Assessment Sheet'!K427*100)</f>
        <v>#VALUE!</v>
      </c>
      <c r="R7" s="240" t="e">
        <f>IF('Self Assessment Sheet'!K456="N/A",100,'Self Assessment Sheet'!K456*100)</f>
        <v>#VALUE!</v>
      </c>
      <c r="S7" s="241" t="e">
        <f>IF('Self Assessment Sheet'!K484="N/A",100,'Self Assessment Sheet'!K484*100)</f>
        <v>#VALUE!</v>
      </c>
      <c r="T7" s="242" t="e">
        <f>IF('Self Assessment Sheet'!K500="N/A",100,'Self Assessment Sheet'!K500*100)</f>
        <v>#VALUE!</v>
      </c>
      <c r="U7" s="242" t="e">
        <f>IF('Self Assessment Sheet'!K532="N/A",100,'Self Assessment Sheet'!K532*100)</f>
        <v>#VALUE!</v>
      </c>
      <c r="V7" s="242" t="e">
        <f>IF('Self Assessment Sheet'!K544="N/A",100,'Self Assessment Sheet'!K544*100)</f>
        <v>#VALUE!</v>
      </c>
    </row>
    <row r="8" spans="2:22">
      <c r="D8" s="236" t="s">
        <v>820</v>
      </c>
      <c r="E8" s="240"/>
      <c r="F8" s="240"/>
      <c r="G8" s="240"/>
      <c r="H8" s="240"/>
      <c r="I8" s="240"/>
      <c r="J8" s="240"/>
      <c r="K8" s="240"/>
      <c r="L8" s="240"/>
      <c r="M8" s="240"/>
      <c r="N8" s="240"/>
      <c r="O8" s="240"/>
      <c r="P8" s="240"/>
      <c r="Q8" s="240"/>
      <c r="R8" s="240"/>
      <c r="S8" s="241"/>
      <c r="T8" s="242"/>
      <c r="U8" s="242"/>
      <c r="V8" s="242"/>
    </row>
    <row r="9" spans="2:22">
      <c r="D9" s="236" t="s">
        <v>376</v>
      </c>
      <c r="E9" s="243">
        <v>100</v>
      </c>
      <c r="F9" s="243">
        <v>100</v>
      </c>
      <c r="G9" s="243">
        <v>100</v>
      </c>
      <c r="H9" s="243">
        <v>100</v>
      </c>
      <c r="I9" s="243">
        <v>100</v>
      </c>
      <c r="J9" s="243">
        <v>100</v>
      </c>
      <c r="K9" s="243">
        <v>100</v>
      </c>
      <c r="L9" s="243">
        <v>100</v>
      </c>
      <c r="M9" s="243">
        <v>100</v>
      </c>
      <c r="N9" s="243">
        <v>100</v>
      </c>
      <c r="O9" s="243">
        <v>100</v>
      </c>
      <c r="P9" s="243">
        <v>100</v>
      </c>
      <c r="Q9" s="243">
        <v>100</v>
      </c>
      <c r="R9" s="243">
        <v>100</v>
      </c>
      <c r="S9" s="244">
        <v>100</v>
      </c>
      <c r="T9" s="239">
        <v>100</v>
      </c>
      <c r="U9" s="239">
        <v>100</v>
      </c>
      <c r="V9" s="239">
        <v>100</v>
      </c>
    </row>
  </sheetData>
  <sheetProtection selectLockedCells="1"/>
  <phoneticPr fontId="2"/>
  <pageMargins left="0.25" right="0.25" top="0.75" bottom="0.75" header="0.3" footer="0.3"/>
  <pageSetup paperSize="9" scale="55" fitToHeight="0" orientation="landscape" r:id="rId1"/>
  <ignoredErrors>
    <ignoredError sqref="C3:C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Supplier´s Evaluation</vt:lpstr>
      <vt:lpstr>Instructions</vt:lpstr>
      <vt:lpstr>General Company Information</vt:lpstr>
      <vt:lpstr>Self Assessment's Results</vt:lpstr>
      <vt:lpstr>Self Assessment Sheet</vt:lpstr>
      <vt:lpstr>CAP</vt:lpstr>
      <vt:lpstr>Chart</vt:lpstr>
      <vt:lpstr>'General Company Information'!Área_de_impresión</vt:lpstr>
      <vt:lpstr>Instructions!Área_de_impresión</vt:lpstr>
      <vt:lpstr>'Self Assessment Sheet'!Área_de_impresión</vt:lpstr>
      <vt:lpstr>'Self Assessment''s Results'!Área_de_impresión</vt:lpstr>
      <vt:lpstr>'Supplier´s Evaluation'!Área_de_impresión</vt:lpstr>
      <vt:lpstr>'Self Assessment Sheet'!Títulos_a_imprimir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Kengo (池田 賢悟)</dc:creator>
  <cp:lastModifiedBy>Jose Edgardo Lazaro Cruz</cp:lastModifiedBy>
  <cp:lastPrinted>2023-09-19T14:54:00Z</cp:lastPrinted>
  <dcterms:created xsi:type="dcterms:W3CDTF">2012-08-22T06:21:01Z</dcterms:created>
  <dcterms:modified xsi:type="dcterms:W3CDTF">2023-09-19T14:54:12Z</dcterms:modified>
</cp:coreProperties>
</file>